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52ebc4d1f8b3ad43/10 - Entreprise Individuelle -  AF SST 56/02 - Prestations/Vérifications et Controles réglementaires/"/>
    </mc:Choice>
  </mc:AlternateContent>
  <xr:revisionPtr revIDLastSave="0" documentId="13_ncr:1_{16798A3C-09B0-466D-B4D6-806E6962D191}" xr6:coauthVersionLast="47" xr6:coauthVersionMax="47" xr10:uidLastSave="{00000000-0000-0000-0000-000000000000}"/>
  <bookViews>
    <workbookView xWindow="-110" yWindow="-110" windowWidth="19420" windowHeight="11500" xr2:uid="{00000000-000D-0000-FFFF-FFFF00000000}"/>
  </bookViews>
  <sheets>
    <sheet name="Couverture" sheetId="7" r:id="rId1"/>
    <sheet name="Tableau de bord" sheetId="2" r:id="rId2"/>
    <sheet name="Suivi" sheetId="3" r:id="rId3"/>
    <sheet name="Catalogue" sheetId="4" r:id="rId4"/>
    <sheet name="Aide" sheetId="5" r:id="rId5"/>
  </sheets>
  <definedNames>
    <definedName name="_xlnm._FilterDatabase" localSheetId="3" hidden="1">Catalogue!$A$1:$N$38</definedName>
    <definedName name="_xlnm._FilterDatabase" localSheetId="2" hidden="1">Suivi!$A$1:$Z$191</definedName>
    <definedName name="_xlnm.Print_Titles" localSheetId="2">Suivi!$1:$1</definedName>
    <definedName name="Liste_verifications_controles">Catalogue!$A$2:$A$38</definedName>
    <definedName name="_xlnm.Print_Area" localSheetId="4">Aide!$A$1:$A$20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91" i="3" l="1"/>
  <c r="R191" i="3"/>
  <c r="Q191" i="3"/>
  <c r="P191" i="3"/>
  <c r="K191" i="3"/>
  <c r="I191" i="3"/>
  <c r="M191" i="3" s="1"/>
  <c r="H191" i="3"/>
  <c r="G191" i="3"/>
  <c r="F191" i="3"/>
  <c r="E191" i="3"/>
  <c r="C191" i="3"/>
  <c r="B191" i="3"/>
  <c r="S190" i="3"/>
  <c r="R190" i="3"/>
  <c r="Q190" i="3"/>
  <c r="P190" i="3"/>
  <c r="K190" i="3"/>
  <c r="I190" i="3"/>
  <c r="M190" i="3" s="1"/>
  <c r="H190" i="3"/>
  <c r="G190" i="3"/>
  <c r="F190" i="3"/>
  <c r="E190" i="3"/>
  <c r="C190" i="3"/>
  <c r="B190" i="3"/>
  <c r="S189" i="3"/>
  <c r="R189" i="3"/>
  <c r="Q189" i="3"/>
  <c r="P189" i="3"/>
  <c r="K189" i="3"/>
  <c r="I189" i="3"/>
  <c r="M189" i="3" s="1"/>
  <c r="H189" i="3"/>
  <c r="G189" i="3"/>
  <c r="F189" i="3"/>
  <c r="E189" i="3"/>
  <c r="C189" i="3"/>
  <c r="B189" i="3"/>
  <c r="S188" i="3"/>
  <c r="R188" i="3"/>
  <c r="Q188" i="3"/>
  <c r="P188" i="3"/>
  <c r="K188" i="3"/>
  <c r="I188" i="3"/>
  <c r="M188" i="3" s="1"/>
  <c r="O188" i="3" s="1"/>
  <c r="H188" i="3"/>
  <c r="G188" i="3"/>
  <c r="F188" i="3"/>
  <c r="E188" i="3"/>
  <c r="C188" i="3"/>
  <c r="B188" i="3"/>
  <c r="S187" i="3"/>
  <c r="R187" i="3"/>
  <c r="Q187" i="3"/>
  <c r="P187" i="3"/>
  <c r="K187" i="3"/>
  <c r="I187" i="3"/>
  <c r="M187" i="3" s="1"/>
  <c r="H187" i="3"/>
  <c r="G187" i="3"/>
  <c r="F187" i="3"/>
  <c r="E187" i="3"/>
  <c r="C187" i="3"/>
  <c r="B187" i="3"/>
  <c r="S186" i="3"/>
  <c r="R186" i="3"/>
  <c r="Q186" i="3"/>
  <c r="P186" i="3"/>
  <c r="K186" i="3"/>
  <c r="I186" i="3"/>
  <c r="M186" i="3" s="1"/>
  <c r="H186" i="3"/>
  <c r="G186" i="3"/>
  <c r="F186" i="3"/>
  <c r="E186" i="3"/>
  <c r="C186" i="3"/>
  <c r="B186" i="3"/>
  <c r="S185" i="3"/>
  <c r="R185" i="3"/>
  <c r="Q185" i="3"/>
  <c r="P185" i="3"/>
  <c r="K185" i="3"/>
  <c r="I185" i="3"/>
  <c r="M185" i="3" s="1"/>
  <c r="H185" i="3"/>
  <c r="G185" i="3"/>
  <c r="F185" i="3"/>
  <c r="E185" i="3"/>
  <c r="C185" i="3"/>
  <c r="B185" i="3"/>
  <c r="S184" i="3"/>
  <c r="R184" i="3"/>
  <c r="Q184" i="3"/>
  <c r="P184" i="3"/>
  <c r="K184" i="3"/>
  <c r="I184" i="3"/>
  <c r="M184" i="3" s="1"/>
  <c r="H184" i="3"/>
  <c r="G184" i="3"/>
  <c r="F184" i="3"/>
  <c r="E184" i="3"/>
  <c r="C184" i="3"/>
  <c r="B184" i="3"/>
  <c r="S183" i="3"/>
  <c r="R183" i="3"/>
  <c r="Q183" i="3"/>
  <c r="P183" i="3"/>
  <c r="K183" i="3"/>
  <c r="I183" i="3"/>
  <c r="M183" i="3" s="1"/>
  <c r="H183" i="3"/>
  <c r="G183" i="3"/>
  <c r="F183" i="3"/>
  <c r="E183" i="3"/>
  <c r="C183" i="3"/>
  <c r="B183" i="3"/>
  <c r="S182" i="3"/>
  <c r="R182" i="3"/>
  <c r="Q182" i="3"/>
  <c r="P182" i="3"/>
  <c r="K182" i="3"/>
  <c r="I182" i="3"/>
  <c r="M182" i="3" s="1"/>
  <c r="H182" i="3"/>
  <c r="G182" i="3"/>
  <c r="F182" i="3"/>
  <c r="E182" i="3"/>
  <c r="C182" i="3"/>
  <c r="B182" i="3"/>
  <c r="S181" i="3"/>
  <c r="R181" i="3"/>
  <c r="Q181" i="3"/>
  <c r="P181" i="3"/>
  <c r="K181" i="3"/>
  <c r="I181" i="3"/>
  <c r="M181" i="3" s="1"/>
  <c r="H181" i="3"/>
  <c r="G181" i="3"/>
  <c r="F181" i="3"/>
  <c r="E181" i="3"/>
  <c r="C181" i="3"/>
  <c r="B181" i="3"/>
  <c r="S180" i="3"/>
  <c r="R180" i="3"/>
  <c r="Q180" i="3"/>
  <c r="P180" i="3"/>
  <c r="K180" i="3"/>
  <c r="I180" i="3"/>
  <c r="M180" i="3" s="1"/>
  <c r="H180" i="3"/>
  <c r="G180" i="3"/>
  <c r="F180" i="3"/>
  <c r="E180" i="3"/>
  <c r="C180" i="3"/>
  <c r="B180" i="3"/>
  <c r="S179" i="3"/>
  <c r="R179" i="3"/>
  <c r="Q179" i="3"/>
  <c r="P179" i="3"/>
  <c r="K179" i="3"/>
  <c r="I179" i="3"/>
  <c r="M179" i="3" s="1"/>
  <c r="H179" i="3"/>
  <c r="G179" i="3"/>
  <c r="F179" i="3"/>
  <c r="E179" i="3"/>
  <c r="C179" i="3"/>
  <c r="B179" i="3"/>
  <c r="S178" i="3"/>
  <c r="R178" i="3"/>
  <c r="Q178" i="3"/>
  <c r="P178" i="3"/>
  <c r="K178" i="3"/>
  <c r="I178" i="3"/>
  <c r="M178" i="3" s="1"/>
  <c r="H178" i="3"/>
  <c r="G178" i="3"/>
  <c r="F178" i="3"/>
  <c r="E178" i="3"/>
  <c r="C178" i="3"/>
  <c r="B178" i="3"/>
  <c r="S177" i="3"/>
  <c r="R177" i="3"/>
  <c r="Q177" i="3"/>
  <c r="P177" i="3"/>
  <c r="K177" i="3"/>
  <c r="I177" i="3"/>
  <c r="M177" i="3" s="1"/>
  <c r="H177" i="3"/>
  <c r="G177" i="3"/>
  <c r="F177" i="3"/>
  <c r="E177" i="3"/>
  <c r="C177" i="3"/>
  <c r="B177" i="3"/>
  <c r="S176" i="3"/>
  <c r="R176" i="3"/>
  <c r="Q176" i="3"/>
  <c r="P176" i="3"/>
  <c r="K176" i="3"/>
  <c r="I176" i="3"/>
  <c r="M176" i="3" s="1"/>
  <c r="H176" i="3"/>
  <c r="G176" i="3"/>
  <c r="F176" i="3"/>
  <c r="E176" i="3"/>
  <c r="C176" i="3"/>
  <c r="B176" i="3"/>
  <c r="S175" i="3"/>
  <c r="R175" i="3"/>
  <c r="Q175" i="3"/>
  <c r="P175" i="3"/>
  <c r="K175" i="3"/>
  <c r="I175" i="3"/>
  <c r="M175" i="3" s="1"/>
  <c r="H175" i="3"/>
  <c r="G175" i="3"/>
  <c r="F175" i="3"/>
  <c r="E175" i="3"/>
  <c r="C175" i="3"/>
  <c r="B175" i="3"/>
  <c r="S174" i="3"/>
  <c r="R174" i="3"/>
  <c r="Q174" i="3"/>
  <c r="P174" i="3"/>
  <c r="K174" i="3"/>
  <c r="I174" i="3"/>
  <c r="M174" i="3" s="1"/>
  <c r="H174" i="3"/>
  <c r="G174" i="3"/>
  <c r="F174" i="3"/>
  <c r="E174" i="3"/>
  <c r="C174" i="3"/>
  <c r="B174" i="3"/>
  <c r="S173" i="3"/>
  <c r="R173" i="3"/>
  <c r="Q173" i="3"/>
  <c r="P173" i="3"/>
  <c r="K173" i="3"/>
  <c r="I173" i="3"/>
  <c r="M173" i="3" s="1"/>
  <c r="H173" i="3"/>
  <c r="G173" i="3"/>
  <c r="F173" i="3"/>
  <c r="E173" i="3"/>
  <c r="C173" i="3"/>
  <c r="B173" i="3"/>
  <c r="S172" i="3"/>
  <c r="R172" i="3"/>
  <c r="Q172" i="3"/>
  <c r="P172" i="3"/>
  <c r="K172" i="3"/>
  <c r="I172" i="3"/>
  <c r="M172" i="3" s="1"/>
  <c r="O172" i="3" s="1"/>
  <c r="H172" i="3"/>
  <c r="G172" i="3"/>
  <c r="F172" i="3"/>
  <c r="E172" i="3"/>
  <c r="C172" i="3"/>
  <c r="B172" i="3"/>
  <c r="S171" i="3"/>
  <c r="R171" i="3"/>
  <c r="Q171" i="3"/>
  <c r="P171" i="3"/>
  <c r="K171" i="3"/>
  <c r="I171" i="3"/>
  <c r="M171" i="3" s="1"/>
  <c r="H171" i="3"/>
  <c r="G171" i="3"/>
  <c r="F171" i="3"/>
  <c r="E171" i="3"/>
  <c r="C171" i="3"/>
  <c r="B171" i="3"/>
  <c r="S170" i="3"/>
  <c r="R170" i="3"/>
  <c r="Q170" i="3"/>
  <c r="P170" i="3"/>
  <c r="K170" i="3"/>
  <c r="I170" i="3"/>
  <c r="M170" i="3" s="1"/>
  <c r="H170" i="3"/>
  <c r="G170" i="3"/>
  <c r="F170" i="3"/>
  <c r="E170" i="3"/>
  <c r="C170" i="3"/>
  <c r="B170" i="3"/>
  <c r="S169" i="3"/>
  <c r="R169" i="3"/>
  <c r="Q169" i="3"/>
  <c r="P169" i="3"/>
  <c r="K169" i="3"/>
  <c r="I169" i="3"/>
  <c r="M169" i="3" s="1"/>
  <c r="H169" i="3"/>
  <c r="G169" i="3"/>
  <c r="F169" i="3"/>
  <c r="E169" i="3"/>
  <c r="C169" i="3"/>
  <c r="B169" i="3"/>
  <c r="S168" i="3"/>
  <c r="R168" i="3"/>
  <c r="Q168" i="3"/>
  <c r="P168" i="3"/>
  <c r="K168" i="3"/>
  <c r="I168" i="3"/>
  <c r="M168" i="3" s="1"/>
  <c r="H168" i="3"/>
  <c r="G168" i="3"/>
  <c r="F168" i="3"/>
  <c r="E168" i="3"/>
  <c r="C168" i="3"/>
  <c r="B168" i="3"/>
  <c r="S167" i="3"/>
  <c r="R167" i="3"/>
  <c r="Q167" i="3"/>
  <c r="P167" i="3"/>
  <c r="K167" i="3"/>
  <c r="I167" i="3"/>
  <c r="M167" i="3" s="1"/>
  <c r="H167" i="3"/>
  <c r="G167" i="3"/>
  <c r="F167" i="3"/>
  <c r="E167" i="3"/>
  <c r="C167" i="3"/>
  <c r="B167" i="3"/>
  <c r="S166" i="3"/>
  <c r="R166" i="3"/>
  <c r="Q166" i="3"/>
  <c r="P166" i="3"/>
  <c r="K166" i="3"/>
  <c r="I166" i="3"/>
  <c r="M166" i="3" s="1"/>
  <c r="H166" i="3"/>
  <c r="G166" i="3"/>
  <c r="F166" i="3"/>
  <c r="E166" i="3"/>
  <c r="C166" i="3"/>
  <c r="B166" i="3"/>
  <c r="S165" i="3"/>
  <c r="R165" i="3"/>
  <c r="Q165" i="3"/>
  <c r="P165" i="3"/>
  <c r="K165" i="3"/>
  <c r="I165" i="3"/>
  <c r="M165" i="3" s="1"/>
  <c r="H165" i="3"/>
  <c r="G165" i="3"/>
  <c r="F165" i="3"/>
  <c r="E165" i="3"/>
  <c r="C165" i="3"/>
  <c r="B165" i="3"/>
  <c r="S164" i="3"/>
  <c r="R164" i="3"/>
  <c r="Q164" i="3"/>
  <c r="P164" i="3"/>
  <c r="K164" i="3"/>
  <c r="I164" i="3"/>
  <c r="M164" i="3" s="1"/>
  <c r="H164" i="3"/>
  <c r="G164" i="3"/>
  <c r="F164" i="3"/>
  <c r="E164" i="3"/>
  <c r="C164" i="3"/>
  <c r="B164" i="3"/>
  <c r="S163" i="3"/>
  <c r="R163" i="3"/>
  <c r="Q163" i="3"/>
  <c r="P163" i="3"/>
  <c r="K163" i="3"/>
  <c r="I163" i="3"/>
  <c r="M163" i="3" s="1"/>
  <c r="H163" i="3"/>
  <c r="G163" i="3"/>
  <c r="F163" i="3"/>
  <c r="E163" i="3"/>
  <c r="C163" i="3"/>
  <c r="B163" i="3"/>
  <c r="S162" i="3"/>
  <c r="R162" i="3"/>
  <c r="Q162" i="3"/>
  <c r="P162" i="3"/>
  <c r="K162" i="3"/>
  <c r="I162" i="3"/>
  <c r="M162" i="3" s="1"/>
  <c r="H162" i="3"/>
  <c r="G162" i="3"/>
  <c r="F162" i="3"/>
  <c r="E162" i="3"/>
  <c r="C162" i="3"/>
  <c r="B162" i="3"/>
  <c r="S161" i="3"/>
  <c r="R161" i="3"/>
  <c r="Q161" i="3"/>
  <c r="P161" i="3"/>
  <c r="K161" i="3"/>
  <c r="I161" i="3"/>
  <c r="M161" i="3" s="1"/>
  <c r="H161" i="3"/>
  <c r="G161" i="3"/>
  <c r="F161" i="3"/>
  <c r="E161" i="3"/>
  <c r="C161" i="3"/>
  <c r="B161" i="3"/>
  <c r="S160" i="3"/>
  <c r="R160" i="3"/>
  <c r="Q160" i="3"/>
  <c r="P160" i="3"/>
  <c r="K160" i="3"/>
  <c r="I160" i="3"/>
  <c r="M160" i="3" s="1"/>
  <c r="H160" i="3"/>
  <c r="G160" i="3"/>
  <c r="F160" i="3"/>
  <c r="E160" i="3"/>
  <c r="C160" i="3"/>
  <c r="B160" i="3"/>
  <c r="S159" i="3"/>
  <c r="R159" i="3"/>
  <c r="Q159" i="3"/>
  <c r="P159" i="3"/>
  <c r="K159" i="3"/>
  <c r="I159" i="3"/>
  <c r="M159" i="3" s="1"/>
  <c r="H159" i="3"/>
  <c r="G159" i="3"/>
  <c r="F159" i="3"/>
  <c r="E159" i="3"/>
  <c r="C159" i="3"/>
  <c r="B159" i="3"/>
  <c r="S158" i="3"/>
  <c r="R158" i="3"/>
  <c r="Q158" i="3"/>
  <c r="P158" i="3"/>
  <c r="K158" i="3"/>
  <c r="I158" i="3"/>
  <c r="M158" i="3" s="1"/>
  <c r="H158" i="3"/>
  <c r="G158" i="3"/>
  <c r="F158" i="3"/>
  <c r="E158" i="3"/>
  <c r="C158" i="3"/>
  <c r="B158" i="3"/>
  <c r="S157" i="3"/>
  <c r="R157" i="3"/>
  <c r="Q157" i="3"/>
  <c r="P157" i="3"/>
  <c r="K157" i="3"/>
  <c r="I157" i="3"/>
  <c r="M157" i="3" s="1"/>
  <c r="H157" i="3"/>
  <c r="G157" i="3"/>
  <c r="F157" i="3"/>
  <c r="E157" i="3"/>
  <c r="C157" i="3"/>
  <c r="B157" i="3"/>
  <c r="S156" i="3"/>
  <c r="R156" i="3"/>
  <c r="Q156" i="3"/>
  <c r="P156" i="3"/>
  <c r="K156" i="3"/>
  <c r="I156" i="3"/>
  <c r="M156" i="3" s="1"/>
  <c r="O156" i="3" s="1"/>
  <c r="H156" i="3"/>
  <c r="G156" i="3"/>
  <c r="F156" i="3"/>
  <c r="E156" i="3"/>
  <c r="C156" i="3"/>
  <c r="B156" i="3"/>
  <c r="S155" i="3"/>
  <c r="R155" i="3"/>
  <c r="Q155" i="3"/>
  <c r="P155" i="3"/>
  <c r="K155" i="3"/>
  <c r="I155" i="3"/>
  <c r="M155" i="3" s="1"/>
  <c r="H155" i="3"/>
  <c r="G155" i="3"/>
  <c r="F155" i="3"/>
  <c r="E155" i="3"/>
  <c r="C155" i="3"/>
  <c r="B155" i="3"/>
  <c r="S154" i="3"/>
  <c r="R154" i="3"/>
  <c r="Q154" i="3"/>
  <c r="P154" i="3"/>
  <c r="K154" i="3"/>
  <c r="I154" i="3"/>
  <c r="M154" i="3" s="1"/>
  <c r="H154" i="3"/>
  <c r="G154" i="3"/>
  <c r="F154" i="3"/>
  <c r="E154" i="3"/>
  <c r="C154" i="3"/>
  <c r="B154" i="3"/>
  <c r="S153" i="3"/>
  <c r="R153" i="3"/>
  <c r="Q153" i="3"/>
  <c r="P153" i="3"/>
  <c r="K153" i="3"/>
  <c r="I153" i="3"/>
  <c r="M153" i="3" s="1"/>
  <c r="H153" i="3"/>
  <c r="G153" i="3"/>
  <c r="F153" i="3"/>
  <c r="E153" i="3"/>
  <c r="C153" i="3"/>
  <c r="B153" i="3"/>
  <c r="S152" i="3"/>
  <c r="R152" i="3"/>
  <c r="Q152" i="3"/>
  <c r="P152" i="3"/>
  <c r="K152" i="3"/>
  <c r="I152" i="3"/>
  <c r="M152" i="3" s="1"/>
  <c r="H152" i="3"/>
  <c r="G152" i="3"/>
  <c r="F152" i="3"/>
  <c r="E152" i="3"/>
  <c r="C152" i="3"/>
  <c r="B152" i="3"/>
  <c r="S151" i="3"/>
  <c r="R151" i="3"/>
  <c r="Q151" i="3"/>
  <c r="P151" i="3"/>
  <c r="K151" i="3"/>
  <c r="I151" i="3"/>
  <c r="M151" i="3" s="1"/>
  <c r="H151" i="3"/>
  <c r="G151" i="3"/>
  <c r="F151" i="3"/>
  <c r="E151" i="3"/>
  <c r="C151" i="3"/>
  <c r="B151" i="3"/>
  <c r="S150" i="3"/>
  <c r="R150" i="3"/>
  <c r="Q150" i="3"/>
  <c r="P150" i="3"/>
  <c r="K150" i="3"/>
  <c r="I150" i="3"/>
  <c r="M150" i="3" s="1"/>
  <c r="H150" i="3"/>
  <c r="G150" i="3"/>
  <c r="F150" i="3"/>
  <c r="E150" i="3"/>
  <c r="C150" i="3"/>
  <c r="B150" i="3"/>
  <c r="S149" i="3"/>
  <c r="R149" i="3"/>
  <c r="Q149" i="3"/>
  <c r="P149" i="3"/>
  <c r="K149" i="3"/>
  <c r="I149" i="3"/>
  <c r="M149" i="3" s="1"/>
  <c r="H149" i="3"/>
  <c r="G149" i="3"/>
  <c r="F149" i="3"/>
  <c r="E149" i="3"/>
  <c r="C149" i="3"/>
  <c r="B149" i="3"/>
  <c r="S148" i="3"/>
  <c r="R148" i="3"/>
  <c r="Q148" i="3"/>
  <c r="P148" i="3"/>
  <c r="K148" i="3"/>
  <c r="I148" i="3"/>
  <c r="M148" i="3" s="1"/>
  <c r="H148" i="3"/>
  <c r="G148" i="3"/>
  <c r="F148" i="3"/>
  <c r="E148" i="3"/>
  <c r="C148" i="3"/>
  <c r="B148" i="3"/>
  <c r="S147" i="3"/>
  <c r="R147" i="3"/>
  <c r="Q147" i="3"/>
  <c r="P147" i="3"/>
  <c r="K147" i="3"/>
  <c r="I147" i="3"/>
  <c r="M147" i="3" s="1"/>
  <c r="H147" i="3"/>
  <c r="G147" i="3"/>
  <c r="F147" i="3"/>
  <c r="E147" i="3"/>
  <c r="C147" i="3"/>
  <c r="B147" i="3"/>
  <c r="S146" i="3"/>
  <c r="R146" i="3"/>
  <c r="Q146" i="3"/>
  <c r="P146" i="3"/>
  <c r="K146" i="3"/>
  <c r="I146" i="3"/>
  <c r="M146" i="3" s="1"/>
  <c r="H146" i="3"/>
  <c r="G146" i="3"/>
  <c r="F146" i="3"/>
  <c r="E146" i="3"/>
  <c r="C146" i="3"/>
  <c r="B146" i="3"/>
  <c r="S145" i="3"/>
  <c r="R145" i="3"/>
  <c r="Q145" i="3"/>
  <c r="P145" i="3"/>
  <c r="K145" i="3"/>
  <c r="I145" i="3"/>
  <c r="M145" i="3" s="1"/>
  <c r="H145" i="3"/>
  <c r="G145" i="3"/>
  <c r="F145" i="3"/>
  <c r="E145" i="3"/>
  <c r="C145" i="3"/>
  <c r="B145" i="3"/>
  <c r="S144" i="3"/>
  <c r="R144" i="3"/>
  <c r="Q144" i="3"/>
  <c r="P144" i="3"/>
  <c r="K144" i="3"/>
  <c r="I144" i="3"/>
  <c r="M144" i="3" s="1"/>
  <c r="H144" i="3"/>
  <c r="G144" i="3"/>
  <c r="F144" i="3"/>
  <c r="E144" i="3"/>
  <c r="C144" i="3"/>
  <c r="B144" i="3"/>
  <c r="S143" i="3"/>
  <c r="R143" i="3"/>
  <c r="Q143" i="3"/>
  <c r="P143" i="3"/>
  <c r="K143" i="3"/>
  <c r="I143" i="3"/>
  <c r="M143" i="3" s="1"/>
  <c r="H143" i="3"/>
  <c r="G143" i="3"/>
  <c r="F143" i="3"/>
  <c r="E143" i="3"/>
  <c r="C143" i="3"/>
  <c r="B143" i="3"/>
  <c r="S142" i="3"/>
  <c r="R142" i="3"/>
  <c r="Q142" i="3"/>
  <c r="P142" i="3"/>
  <c r="K142" i="3"/>
  <c r="I142" i="3"/>
  <c r="M142" i="3" s="1"/>
  <c r="H142" i="3"/>
  <c r="G142" i="3"/>
  <c r="F142" i="3"/>
  <c r="E142" i="3"/>
  <c r="C142" i="3"/>
  <c r="B142" i="3"/>
  <c r="S141" i="3"/>
  <c r="R141" i="3"/>
  <c r="Q141" i="3"/>
  <c r="P141" i="3"/>
  <c r="K141" i="3"/>
  <c r="I141" i="3"/>
  <c r="M141" i="3" s="1"/>
  <c r="H141" i="3"/>
  <c r="G141" i="3"/>
  <c r="F141" i="3"/>
  <c r="E141" i="3"/>
  <c r="C141" i="3"/>
  <c r="B141" i="3"/>
  <c r="S140" i="3"/>
  <c r="R140" i="3"/>
  <c r="Q140" i="3"/>
  <c r="P140" i="3"/>
  <c r="K140" i="3"/>
  <c r="I140" i="3"/>
  <c r="M140" i="3" s="1"/>
  <c r="H140" i="3"/>
  <c r="G140" i="3"/>
  <c r="F140" i="3"/>
  <c r="E140" i="3"/>
  <c r="C140" i="3"/>
  <c r="B140" i="3"/>
  <c r="S139" i="3"/>
  <c r="R139" i="3"/>
  <c r="Q139" i="3"/>
  <c r="P139" i="3"/>
  <c r="K139" i="3"/>
  <c r="I139" i="3"/>
  <c r="M139" i="3" s="1"/>
  <c r="H139" i="3"/>
  <c r="G139" i="3"/>
  <c r="F139" i="3"/>
  <c r="E139" i="3"/>
  <c r="C139" i="3"/>
  <c r="B139" i="3"/>
  <c r="S138" i="3"/>
  <c r="R138" i="3"/>
  <c r="Q138" i="3"/>
  <c r="P138" i="3"/>
  <c r="K138" i="3"/>
  <c r="I138" i="3"/>
  <c r="M138" i="3" s="1"/>
  <c r="H138" i="3"/>
  <c r="G138" i="3"/>
  <c r="F138" i="3"/>
  <c r="E138" i="3"/>
  <c r="C138" i="3"/>
  <c r="B138" i="3"/>
  <c r="S137" i="3"/>
  <c r="R137" i="3"/>
  <c r="Q137" i="3"/>
  <c r="P137" i="3"/>
  <c r="K137" i="3"/>
  <c r="I137" i="3"/>
  <c r="M137" i="3" s="1"/>
  <c r="H137" i="3"/>
  <c r="G137" i="3"/>
  <c r="F137" i="3"/>
  <c r="E137" i="3"/>
  <c r="C137" i="3"/>
  <c r="B137" i="3"/>
  <c r="S136" i="3"/>
  <c r="R136" i="3"/>
  <c r="Q136" i="3"/>
  <c r="P136" i="3"/>
  <c r="K136" i="3"/>
  <c r="I136" i="3"/>
  <c r="M136" i="3" s="1"/>
  <c r="H136" i="3"/>
  <c r="G136" i="3"/>
  <c r="F136" i="3"/>
  <c r="E136" i="3"/>
  <c r="C136" i="3"/>
  <c r="B136" i="3"/>
  <c r="S135" i="3"/>
  <c r="R135" i="3"/>
  <c r="Q135" i="3"/>
  <c r="P135" i="3"/>
  <c r="K135" i="3"/>
  <c r="I135" i="3"/>
  <c r="M135" i="3" s="1"/>
  <c r="H135" i="3"/>
  <c r="G135" i="3"/>
  <c r="F135" i="3"/>
  <c r="E135" i="3"/>
  <c r="C135" i="3"/>
  <c r="B135" i="3"/>
  <c r="S134" i="3"/>
  <c r="R134" i="3"/>
  <c r="Q134" i="3"/>
  <c r="P134" i="3"/>
  <c r="K134" i="3"/>
  <c r="I134" i="3"/>
  <c r="M134" i="3" s="1"/>
  <c r="H134" i="3"/>
  <c r="G134" i="3"/>
  <c r="F134" i="3"/>
  <c r="E134" i="3"/>
  <c r="C134" i="3"/>
  <c r="B134" i="3"/>
  <c r="S133" i="3"/>
  <c r="R133" i="3"/>
  <c r="Q133" i="3"/>
  <c r="P133" i="3"/>
  <c r="K133" i="3"/>
  <c r="I133" i="3"/>
  <c r="M133" i="3" s="1"/>
  <c r="H133" i="3"/>
  <c r="G133" i="3"/>
  <c r="F133" i="3"/>
  <c r="E133" i="3"/>
  <c r="C133" i="3"/>
  <c r="B133" i="3"/>
  <c r="S132" i="3"/>
  <c r="R132" i="3"/>
  <c r="Q132" i="3"/>
  <c r="P132" i="3"/>
  <c r="K132" i="3"/>
  <c r="I132" i="3"/>
  <c r="M132" i="3" s="1"/>
  <c r="H132" i="3"/>
  <c r="G132" i="3"/>
  <c r="F132" i="3"/>
  <c r="E132" i="3"/>
  <c r="C132" i="3"/>
  <c r="B132" i="3"/>
  <c r="S131" i="3"/>
  <c r="R131" i="3"/>
  <c r="Q131" i="3"/>
  <c r="P131" i="3"/>
  <c r="K131" i="3"/>
  <c r="I131" i="3"/>
  <c r="M131" i="3" s="1"/>
  <c r="H131" i="3"/>
  <c r="G131" i="3"/>
  <c r="F131" i="3"/>
  <c r="E131" i="3"/>
  <c r="C131" i="3"/>
  <c r="B131" i="3"/>
  <c r="S130" i="3"/>
  <c r="R130" i="3"/>
  <c r="Q130" i="3"/>
  <c r="P130" i="3"/>
  <c r="K130" i="3"/>
  <c r="I130" i="3"/>
  <c r="M130" i="3" s="1"/>
  <c r="H130" i="3"/>
  <c r="G130" i="3"/>
  <c r="F130" i="3"/>
  <c r="E130" i="3"/>
  <c r="C130" i="3"/>
  <c r="B130" i="3"/>
  <c r="S129" i="3"/>
  <c r="R129" i="3"/>
  <c r="Q129" i="3"/>
  <c r="P129" i="3"/>
  <c r="K129" i="3"/>
  <c r="I129" i="3"/>
  <c r="M129" i="3" s="1"/>
  <c r="H129" i="3"/>
  <c r="G129" i="3"/>
  <c r="F129" i="3"/>
  <c r="E129" i="3"/>
  <c r="C129" i="3"/>
  <c r="B129" i="3"/>
  <c r="S128" i="3"/>
  <c r="R128" i="3"/>
  <c r="Q128" i="3"/>
  <c r="P128" i="3"/>
  <c r="K128" i="3"/>
  <c r="I128" i="3"/>
  <c r="M128" i="3" s="1"/>
  <c r="H128" i="3"/>
  <c r="G128" i="3"/>
  <c r="F128" i="3"/>
  <c r="E128" i="3"/>
  <c r="C128" i="3"/>
  <c r="B128" i="3"/>
  <c r="S127" i="3"/>
  <c r="R127" i="3"/>
  <c r="Q127" i="3"/>
  <c r="P127" i="3"/>
  <c r="K127" i="3"/>
  <c r="I127" i="3"/>
  <c r="M127" i="3" s="1"/>
  <c r="H127" i="3"/>
  <c r="G127" i="3"/>
  <c r="F127" i="3"/>
  <c r="E127" i="3"/>
  <c r="C127" i="3"/>
  <c r="B127" i="3"/>
  <c r="S126" i="3"/>
  <c r="R126" i="3"/>
  <c r="Q126" i="3"/>
  <c r="P126" i="3"/>
  <c r="K126" i="3"/>
  <c r="I126" i="3"/>
  <c r="M126" i="3" s="1"/>
  <c r="O126" i="3" s="1"/>
  <c r="H126" i="3"/>
  <c r="G126" i="3"/>
  <c r="F126" i="3"/>
  <c r="E126" i="3"/>
  <c r="C126" i="3"/>
  <c r="B126" i="3"/>
  <c r="S125" i="3"/>
  <c r="R125" i="3"/>
  <c r="Q125" i="3"/>
  <c r="P125" i="3"/>
  <c r="K125" i="3"/>
  <c r="I125" i="3"/>
  <c r="M125" i="3" s="1"/>
  <c r="H125" i="3"/>
  <c r="G125" i="3"/>
  <c r="F125" i="3"/>
  <c r="E125" i="3"/>
  <c r="C125" i="3"/>
  <c r="B125" i="3"/>
  <c r="S124" i="3"/>
  <c r="R124" i="3"/>
  <c r="Q124" i="3"/>
  <c r="P124" i="3"/>
  <c r="K124" i="3"/>
  <c r="I124" i="3"/>
  <c r="M124" i="3" s="1"/>
  <c r="H124" i="3"/>
  <c r="G124" i="3"/>
  <c r="F124" i="3"/>
  <c r="E124" i="3"/>
  <c r="C124" i="3"/>
  <c r="B124" i="3"/>
  <c r="S123" i="3"/>
  <c r="R123" i="3"/>
  <c r="Q123" i="3"/>
  <c r="P123" i="3"/>
  <c r="K123" i="3"/>
  <c r="I123" i="3"/>
  <c r="M123" i="3" s="1"/>
  <c r="H123" i="3"/>
  <c r="G123" i="3"/>
  <c r="F123" i="3"/>
  <c r="E123" i="3"/>
  <c r="C123" i="3"/>
  <c r="B123" i="3"/>
  <c r="S122" i="3"/>
  <c r="R122" i="3"/>
  <c r="Q122" i="3"/>
  <c r="P122" i="3"/>
  <c r="K122" i="3"/>
  <c r="I122" i="3"/>
  <c r="M122" i="3" s="1"/>
  <c r="H122" i="3"/>
  <c r="G122" i="3"/>
  <c r="F122" i="3"/>
  <c r="E122" i="3"/>
  <c r="C122" i="3"/>
  <c r="B122" i="3"/>
  <c r="S121" i="3"/>
  <c r="R121" i="3"/>
  <c r="Q121" i="3"/>
  <c r="P121" i="3"/>
  <c r="K121" i="3"/>
  <c r="I121" i="3"/>
  <c r="M121" i="3" s="1"/>
  <c r="H121" i="3"/>
  <c r="G121" i="3"/>
  <c r="F121" i="3"/>
  <c r="E121" i="3"/>
  <c r="C121" i="3"/>
  <c r="B121" i="3"/>
  <c r="S120" i="3"/>
  <c r="R120" i="3"/>
  <c r="Q120" i="3"/>
  <c r="P120" i="3"/>
  <c r="K120" i="3"/>
  <c r="I120" i="3"/>
  <c r="M120" i="3" s="1"/>
  <c r="H120" i="3"/>
  <c r="G120" i="3"/>
  <c r="F120" i="3"/>
  <c r="E120" i="3"/>
  <c r="C120" i="3"/>
  <c r="B120" i="3"/>
  <c r="S119" i="3"/>
  <c r="R119" i="3"/>
  <c r="Q119" i="3"/>
  <c r="P119" i="3"/>
  <c r="K119" i="3"/>
  <c r="I119" i="3"/>
  <c r="M119" i="3" s="1"/>
  <c r="H119" i="3"/>
  <c r="G119" i="3"/>
  <c r="F119" i="3"/>
  <c r="E119" i="3"/>
  <c r="C119" i="3"/>
  <c r="B119" i="3"/>
  <c r="S118" i="3"/>
  <c r="R118" i="3"/>
  <c r="Q118" i="3"/>
  <c r="P118" i="3"/>
  <c r="K118" i="3"/>
  <c r="I118" i="3"/>
  <c r="M118" i="3" s="1"/>
  <c r="O118" i="3" s="1"/>
  <c r="H118" i="3"/>
  <c r="G118" i="3"/>
  <c r="F118" i="3"/>
  <c r="E118" i="3"/>
  <c r="C118" i="3"/>
  <c r="B118" i="3"/>
  <c r="S117" i="3"/>
  <c r="R117" i="3"/>
  <c r="Q117" i="3"/>
  <c r="P117" i="3"/>
  <c r="K117" i="3"/>
  <c r="I117" i="3"/>
  <c r="M117" i="3" s="1"/>
  <c r="H117" i="3"/>
  <c r="G117" i="3"/>
  <c r="F117" i="3"/>
  <c r="E117" i="3"/>
  <c r="C117" i="3"/>
  <c r="B117" i="3"/>
  <c r="S116" i="3"/>
  <c r="R116" i="3"/>
  <c r="Q116" i="3"/>
  <c r="P116" i="3"/>
  <c r="K116" i="3"/>
  <c r="I116" i="3"/>
  <c r="M116" i="3" s="1"/>
  <c r="H116" i="3"/>
  <c r="G116" i="3"/>
  <c r="F116" i="3"/>
  <c r="E116" i="3"/>
  <c r="C116" i="3"/>
  <c r="B116" i="3"/>
  <c r="S115" i="3"/>
  <c r="R115" i="3"/>
  <c r="Q115" i="3"/>
  <c r="P115" i="3"/>
  <c r="K115" i="3"/>
  <c r="I115" i="3"/>
  <c r="M115" i="3" s="1"/>
  <c r="H115" i="3"/>
  <c r="G115" i="3"/>
  <c r="F115" i="3"/>
  <c r="E115" i="3"/>
  <c r="C115" i="3"/>
  <c r="B115" i="3"/>
  <c r="S114" i="3"/>
  <c r="R114" i="3"/>
  <c r="Q114" i="3"/>
  <c r="P114" i="3"/>
  <c r="K114" i="3"/>
  <c r="I114" i="3"/>
  <c r="M114" i="3" s="1"/>
  <c r="H114" i="3"/>
  <c r="G114" i="3"/>
  <c r="F114" i="3"/>
  <c r="E114" i="3"/>
  <c r="C114" i="3"/>
  <c r="B114" i="3"/>
  <c r="S113" i="3"/>
  <c r="R113" i="3"/>
  <c r="Q113" i="3"/>
  <c r="P113" i="3"/>
  <c r="K113" i="3"/>
  <c r="I113" i="3"/>
  <c r="M113" i="3" s="1"/>
  <c r="H113" i="3"/>
  <c r="G113" i="3"/>
  <c r="F113" i="3"/>
  <c r="E113" i="3"/>
  <c r="C113" i="3"/>
  <c r="B113" i="3"/>
  <c r="S112" i="3"/>
  <c r="R112" i="3"/>
  <c r="Q112" i="3"/>
  <c r="P112" i="3"/>
  <c r="K112" i="3"/>
  <c r="I112" i="3"/>
  <c r="M112" i="3" s="1"/>
  <c r="H112" i="3"/>
  <c r="G112" i="3"/>
  <c r="F112" i="3"/>
  <c r="E112" i="3"/>
  <c r="C112" i="3"/>
  <c r="B112" i="3"/>
  <c r="S111" i="3"/>
  <c r="R111" i="3"/>
  <c r="Q111" i="3"/>
  <c r="P111" i="3"/>
  <c r="K111" i="3"/>
  <c r="I111" i="3"/>
  <c r="M111" i="3" s="1"/>
  <c r="H111" i="3"/>
  <c r="G111" i="3"/>
  <c r="F111" i="3"/>
  <c r="E111" i="3"/>
  <c r="C111" i="3"/>
  <c r="B111" i="3"/>
  <c r="S110" i="3"/>
  <c r="R110" i="3"/>
  <c r="Q110" i="3"/>
  <c r="P110" i="3"/>
  <c r="K110" i="3"/>
  <c r="I110" i="3"/>
  <c r="M110" i="3" s="1"/>
  <c r="H110" i="3"/>
  <c r="G110" i="3"/>
  <c r="F110" i="3"/>
  <c r="E110" i="3"/>
  <c r="C110" i="3"/>
  <c r="B110" i="3"/>
  <c r="S109" i="3"/>
  <c r="R109" i="3"/>
  <c r="Q109" i="3"/>
  <c r="P109" i="3"/>
  <c r="K109" i="3"/>
  <c r="I109" i="3"/>
  <c r="M109" i="3" s="1"/>
  <c r="H109" i="3"/>
  <c r="G109" i="3"/>
  <c r="F109" i="3"/>
  <c r="E109" i="3"/>
  <c r="C109" i="3"/>
  <c r="B109" i="3"/>
  <c r="S108" i="3"/>
  <c r="R108" i="3"/>
  <c r="Q108" i="3"/>
  <c r="P108" i="3"/>
  <c r="K108" i="3"/>
  <c r="I108" i="3"/>
  <c r="M108" i="3" s="1"/>
  <c r="H108" i="3"/>
  <c r="G108" i="3"/>
  <c r="F108" i="3"/>
  <c r="E108" i="3"/>
  <c r="C108" i="3"/>
  <c r="B108" i="3"/>
  <c r="S107" i="3"/>
  <c r="R107" i="3"/>
  <c r="Q107" i="3"/>
  <c r="P107" i="3"/>
  <c r="K107" i="3"/>
  <c r="I107" i="3"/>
  <c r="M107" i="3" s="1"/>
  <c r="H107" i="3"/>
  <c r="G107" i="3"/>
  <c r="F107" i="3"/>
  <c r="E107" i="3"/>
  <c r="C107" i="3"/>
  <c r="B107" i="3"/>
  <c r="S106" i="3"/>
  <c r="R106" i="3"/>
  <c r="Q106" i="3"/>
  <c r="P106" i="3"/>
  <c r="K106" i="3"/>
  <c r="I106" i="3"/>
  <c r="M106" i="3" s="1"/>
  <c r="H106" i="3"/>
  <c r="G106" i="3"/>
  <c r="F106" i="3"/>
  <c r="E106" i="3"/>
  <c r="C106" i="3"/>
  <c r="B106" i="3"/>
  <c r="S105" i="3"/>
  <c r="R105" i="3"/>
  <c r="Q105" i="3"/>
  <c r="P105" i="3"/>
  <c r="K105" i="3"/>
  <c r="I105" i="3"/>
  <c r="M105" i="3" s="1"/>
  <c r="H105" i="3"/>
  <c r="G105" i="3"/>
  <c r="F105" i="3"/>
  <c r="E105" i="3"/>
  <c r="C105" i="3"/>
  <c r="B105" i="3"/>
  <c r="S104" i="3"/>
  <c r="R104" i="3"/>
  <c r="Q104" i="3"/>
  <c r="P104" i="3"/>
  <c r="K104" i="3"/>
  <c r="I104" i="3"/>
  <c r="M104" i="3" s="1"/>
  <c r="H104" i="3"/>
  <c r="G104" i="3"/>
  <c r="F104" i="3"/>
  <c r="E104" i="3"/>
  <c r="C104" i="3"/>
  <c r="B104" i="3"/>
  <c r="S103" i="3"/>
  <c r="R103" i="3"/>
  <c r="Q103" i="3"/>
  <c r="P103" i="3"/>
  <c r="K103" i="3"/>
  <c r="I103" i="3"/>
  <c r="M103" i="3" s="1"/>
  <c r="H103" i="3"/>
  <c r="G103" i="3"/>
  <c r="F103" i="3"/>
  <c r="E103" i="3"/>
  <c r="C103" i="3"/>
  <c r="B103" i="3"/>
  <c r="S102" i="3"/>
  <c r="R102" i="3"/>
  <c r="Q102" i="3"/>
  <c r="P102" i="3"/>
  <c r="K102" i="3"/>
  <c r="I102" i="3"/>
  <c r="M102" i="3" s="1"/>
  <c r="H102" i="3"/>
  <c r="G102" i="3"/>
  <c r="F102" i="3"/>
  <c r="E102" i="3"/>
  <c r="C102" i="3"/>
  <c r="B102" i="3"/>
  <c r="S101" i="3"/>
  <c r="R101" i="3"/>
  <c r="Q101" i="3"/>
  <c r="P101" i="3"/>
  <c r="K101" i="3"/>
  <c r="I101" i="3"/>
  <c r="M101" i="3" s="1"/>
  <c r="H101" i="3"/>
  <c r="G101" i="3"/>
  <c r="F101" i="3"/>
  <c r="E101" i="3"/>
  <c r="C101" i="3"/>
  <c r="B101" i="3"/>
  <c r="S100" i="3"/>
  <c r="R100" i="3"/>
  <c r="Q100" i="3"/>
  <c r="P100" i="3"/>
  <c r="K100" i="3"/>
  <c r="I100" i="3"/>
  <c r="M100" i="3" s="1"/>
  <c r="H100" i="3"/>
  <c r="G100" i="3"/>
  <c r="F100" i="3"/>
  <c r="E100" i="3"/>
  <c r="C100" i="3"/>
  <c r="B100" i="3"/>
  <c r="S99" i="3"/>
  <c r="R99" i="3"/>
  <c r="Q99" i="3"/>
  <c r="P99" i="3"/>
  <c r="K99" i="3"/>
  <c r="I99" i="3"/>
  <c r="M99" i="3" s="1"/>
  <c r="H99" i="3"/>
  <c r="G99" i="3"/>
  <c r="F99" i="3"/>
  <c r="E99" i="3"/>
  <c r="C99" i="3"/>
  <c r="B99" i="3"/>
  <c r="S98" i="3"/>
  <c r="R98" i="3"/>
  <c r="Q98" i="3"/>
  <c r="P98" i="3"/>
  <c r="K98" i="3"/>
  <c r="I98" i="3"/>
  <c r="M98" i="3" s="1"/>
  <c r="H98" i="3"/>
  <c r="G98" i="3"/>
  <c r="F98" i="3"/>
  <c r="E98" i="3"/>
  <c r="C98" i="3"/>
  <c r="B98" i="3"/>
  <c r="S97" i="3"/>
  <c r="R97" i="3"/>
  <c r="Q97" i="3"/>
  <c r="P97" i="3"/>
  <c r="K97" i="3"/>
  <c r="I97" i="3"/>
  <c r="M97" i="3" s="1"/>
  <c r="H97" i="3"/>
  <c r="G97" i="3"/>
  <c r="F97" i="3"/>
  <c r="E97" i="3"/>
  <c r="C97" i="3"/>
  <c r="B97" i="3"/>
  <c r="S96" i="3"/>
  <c r="R96" i="3"/>
  <c r="Q96" i="3"/>
  <c r="P96" i="3"/>
  <c r="K96" i="3"/>
  <c r="I96" i="3"/>
  <c r="M96" i="3" s="1"/>
  <c r="H96" i="3"/>
  <c r="G96" i="3"/>
  <c r="F96" i="3"/>
  <c r="E96" i="3"/>
  <c r="C96" i="3"/>
  <c r="B96" i="3"/>
  <c r="S95" i="3"/>
  <c r="R95" i="3"/>
  <c r="Q95" i="3"/>
  <c r="P95" i="3"/>
  <c r="K95" i="3"/>
  <c r="I95" i="3"/>
  <c r="M95" i="3" s="1"/>
  <c r="H95" i="3"/>
  <c r="G95" i="3"/>
  <c r="F95" i="3"/>
  <c r="E95" i="3"/>
  <c r="C95" i="3"/>
  <c r="B95" i="3"/>
  <c r="S94" i="3"/>
  <c r="R94" i="3"/>
  <c r="Q94" i="3"/>
  <c r="P94" i="3"/>
  <c r="K94" i="3"/>
  <c r="I94" i="3"/>
  <c r="M94" i="3" s="1"/>
  <c r="H94" i="3"/>
  <c r="G94" i="3"/>
  <c r="F94" i="3"/>
  <c r="E94" i="3"/>
  <c r="C94" i="3"/>
  <c r="B94" i="3"/>
  <c r="S93" i="3"/>
  <c r="R93" i="3"/>
  <c r="Q93" i="3"/>
  <c r="P93" i="3"/>
  <c r="K93" i="3"/>
  <c r="I93" i="3"/>
  <c r="M93" i="3" s="1"/>
  <c r="H93" i="3"/>
  <c r="G93" i="3"/>
  <c r="F93" i="3"/>
  <c r="E93" i="3"/>
  <c r="C93" i="3"/>
  <c r="B93" i="3"/>
  <c r="S92" i="3"/>
  <c r="R92" i="3"/>
  <c r="Q92" i="3"/>
  <c r="P92" i="3"/>
  <c r="K92" i="3"/>
  <c r="I92" i="3"/>
  <c r="M92" i="3" s="1"/>
  <c r="H92" i="3"/>
  <c r="G92" i="3"/>
  <c r="F92" i="3"/>
  <c r="E92" i="3"/>
  <c r="C92" i="3"/>
  <c r="B92" i="3"/>
  <c r="S91" i="3"/>
  <c r="R91" i="3"/>
  <c r="Q91" i="3"/>
  <c r="P91" i="3"/>
  <c r="K91" i="3"/>
  <c r="I91" i="3"/>
  <c r="M91" i="3" s="1"/>
  <c r="H91" i="3"/>
  <c r="G91" i="3"/>
  <c r="F91" i="3"/>
  <c r="E91" i="3"/>
  <c r="C91" i="3"/>
  <c r="B91" i="3"/>
  <c r="S90" i="3"/>
  <c r="R90" i="3"/>
  <c r="Q90" i="3"/>
  <c r="P90" i="3"/>
  <c r="K90" i="3"/>
  <c r="I90" i="3"/>
  <c r="M90" i="3" s="1"/>
  <c r="H90" i="3"/>
  <c r="G90" i="3"/>
  <c r="F90" i="3"/>
  <c r="E90" i="3"/>
  <c r="C90" i="3"/>
  <c r="B90" i="3"/>
  <c r="S89" i="3"/>
  <c r="R89" i="3"/>
  <c r="Q89" i="3"/>
  <c r="P89" i="3"/>
  <c r="K89" i="3"/>
  <c r="I89" i="3"/>
  <c r="M89" i="3" s="1"/>
  <c r="H89" i="3"/>
  <c r="G89" i="3"/>
  <c r="F89" i="3"/>
  <c r="E89" i="3"/>
  <c r="C89" i="3"/>
  <c r="B89" i="3"/>
  <c r="S88" i="3"/>
  <c r="R88" i="3"/>
  <c r="Q88" i="3"/>
  <c r="P88" i="3"/>
  <c r="K88" i="3"/>
  <c r="I88" i="3"/>
  <c r="M88" i="3" s="1"/>
  <c r="H88" i="3"/>
  <c r="G88" i="3"/>
  <c r="F88" i="3"/>
  <c r="E88" i="3"/>
  <c r="C88" i="3"/>
  <c r="B88" i="3"/>
  <c r="S87" i="3"/>
  <c r="R87" i="3"/>
  <c r="Q87" i="3"/>
  <c r="P87" i="3"/>
  <c r="K87" i="3"/>
  <c r="I87" i="3"/>
  <c r="M87" i="3" s="1"/>
  <c r="H87" i="3"/>
  <c r="G87" i="3"/>
  <c r="F87" i="3"/>
  <c r="E87" i="3"/>
  <c r="C87" i="3"/>
  <c r="B87" i="3"/>
  <c r="S86" i="3"/>
  <c r="R86" i="3"/>
  <c r="Q86" i="3"/>
  <c r="P86" i="3"/>
  <c r="K86" i="3"/>
  <c r="I86" i="3"/>
  <c r="M86" i="3" s="1"/>
  <c r="H86" i="3"/>
  <c r="G86" i="3"/>
  <c r="F86" i="3"/>
  <c r="E86" i="3"/>
  <c r="C86" i="3"/>
  <c r="B86" i="3"/>
  <c r="S85" i="3"/>
  <c r="R85" i="3"/>
  <c r="Q85" i="3"/>
  <c r="P85" i="3"/>
  <c r="K85" i="3"/>
  <c r="I85" i="3"/>
  <c r="M85" i="3" s="1"/>
  <c r="H85" i="3"/>
  <c r="G85" i="3"/>
  <c r="F85" i="3"/>
  <c r="E85" i="3"/>
  <c r="C85" i="3"/>
  <c r="B85" i="3"/>
  <c r="S84" i="3"/>
  <c r="R84" i="3"/>
  <c r="Q84" i="3"/>
  <c r="P84" i="3"/>
  <c r="K84" i="3"/>
  <c r="I84" i="3"/>
  <c r="M84" i="3" s="1"/>
  <c r="H84" i="3"/>
  <c r="G84" i="3"/>
  <c r="F84" i="3"/>
  <c r="E84" i="3"/>
  <c r="C84" i="3"/>
  <c r="B84" i="3"/>
  <c r="S83" i="3"/>
  <c r="R83" i="3"/>
  <c r="Q83" i="3"/>
  <c r="P83" i="3"/>
  <c r="K83" i="3"/>
  <c r="I83" i="3"/>
  <c r="M83" i="3" s="1"/>
  <c r="H83" i="3"/>
  <c r="G83" i="3"/>
  <c r="F83" i="3"/>
  <c r="E83" i="3"/>
  <c r="C83" i="3"/>
  <c r="B83" i="3"/>
  <c r="S82" i="3"/>
  <c r="R82" i="3"/>
  <c r="Q82" i="3"/>
  <c r="P82" i="3"/>
  <c r="K82" i="3"/>
  <c r="I82" i="3"/>
  <c r="M82" i="3" s="1"/>
  <c r="H82" i="3"/>
  <c r="G82" i="3"/>
  <c r="F82" i="3"/>
  <c r="E82" i="3"/>
  <c r="C82" i="3"/>
  <c r="B82" i="3"/>
  <c r="S81" i="3"/>
  <c r="R81" i="3"/>
  <c r="Q81" i="3"/>
  <c r="P81" i="3"/>
  <c r="K81" i="3"/>
  <c r="I81" i="3"/>
  <c r="M81" i="3" s="1"/>
  <c r="H81" i="3"/>
  <c r="G81" i="3"/>
  <c r="F81" i="3"/>
  <c r="E81" i="3"/>
  <c r="C81" i="3"/>
  <c r="B81" i="3"/>
  <c r="S80" i="3"/>
  <c r="R80" i="3"/>
  <c r="Q80" i="3"/>
  <c r="P80" i="3"/>
  <c r="K80" i="3"/>
  <c r="I80" i="3"/>
  <c r="M80" i="3" s="1"/>
  <c r="H80" i="3"/>
  <c r="G80" i="3"/>
  <c r="F80" i="3"/>
  <c r="E80" i="3"/>
  <c r="C80" i="3"/>
  <c r="B80" i="3"/>
  <c r="S79" i="3"/>
  <c r="R79" i="3"/>
  <c r="Q79" i="3"/>
  <c r="P79" i="3"/>
  <c r="K79" i="3"/>
  <c r="I79" i="3"/>
  <c r="M79" i="3" s="1"/>
  <c r="H79" i="3"/>
  <c r="G79" i="3"/>
  <c r="F79" i="3"/>
  <c r="E79" i="3"/>
  <c r="C79" i="3"/>
  <c r="B79" i="3"/>
  <c r="S78" i="3"/>
  <c r="R78" i="3"/>
  <c r="Q78" i="3"/>
  <c r="P78" i="3"/>
  <c r="K78" i="3"/>
  <c r="I78" i="3"/>
  <c r="M78" i="3" s="1"/>
  <c r="H78" i="3"/>
  <c r="G78" i="3"/>
  <c r="F78" i="3"/>
  <c r="E78" i="3"/>
  <c r="C78" i="3"/>
  <c r="B78" i="3"/>
  <c r="S77" i="3"/>
  <c r="R77" i="3"/>
  <c r="Q77" i="3"/>
  <c r="P77" i="3"/>
  <c r="K77" i="3"/>
  <c r="I77" i="3"/>
  <c r="M77" i="3" s="1"/>
  <c r="H77" i="3"/>
  <c r="G77" i="3"/>
  <c r="F77" i="3"/>
  <c r="E77" i="3"/>
  <c r="C77" i="3"/>
  <c r="B77" i="3"/>
  <c r="S76" i="3"/>
  <c r="R76" i="3"/>
  <c r="Q76" i="3"/>
  <c r="P76" i="3"/>
  <c r="K76" i="3"/>
  <c r="I76" i="3"/>
  <c r="M76" i="3" s="1"/>
  <c r="H76" i="3"/>
  <c r="G76" i="3"/>
  <c r="F76" i="3"/>
  <c r="E76" i="3"/>
  <c r="C76" i="3"/>
  <c r="B76" i="3"/>
  <c r="S75" i="3"/>
  <c r="R75" i="3"/>
  <c r="Q75" i="3"/>
  <c r="P75" i="3"/>
  <c r="K75" i="3"/>
  <c r="I75" i="3"/>
  <c r="M75" i="3" s="1"/>
  <c r="H75" i="3"/>
  <c r="G75" i="3"/>
  <c r="F75" i="3"/>
  <c r="E75" i="3"/>
  <c r="C75" i="3"/>
  <c r="B75" i="3"/>
  <c r="S74" i="3"/>
  <c r="R74" i="3"/>
  <c r="Q74" i="3"/>
  <c r="P74" i="3"/>
  <c r="K74" i="3"/>
  <c r="I74" i="3"/>
  <c r="M74" i="3" s="1"/>
  <c r="H74" i="3"/>
  <c r="G74" i="3"/>
  <c r="F74" i="3"/>
  <c r="E74" i="3"/>
  <c r="C74" i="3"/>
  <c r="B74" i="3"/>
  <c r="S73" i="3"/>
  <c r="R73" i="3"/>
  <c r="Q73" i="3"/>
  <c r="P73" i="3"/>
  <c r="K73" i="3"/>
  <c r="I73" i="3"/>
  <c r="M73" i="3" s="1"/>
  <c r="H73" i="3"/>
  <c r="G73" i="3"/>
  <c r="F73" i="3"/>
  <c r="E73" i="3"/>
  <c r="C73" i="3"/>
  <c r="B73" i="3"/>
  <c r="S72" i="3"/>
  <c r="R72" i="3"/>
  <c r="Q72" i="3"/>
  <c r="P72" i="3"/>
  <c r="K72" i="3"/>
  <c r="I72" i="3"/>
  <c r="M72" i="3" s="1"/>
  <c r="H72" i="3"/>
  <c r="G72" i="3"/>
  <c r="F72" i="3"/>
  <c r="E72" i="3"/>
  <c r="C72" i="3"/>
  <c r="B72" i="3"/>
  <c r="S71" i="3"/>
  <c r="R71" i="3"/>
  <c r="Q71" i="3"/>
  <c r="P71" i="3"/>
  <c r="K71" i="3"/>
  <c r="I71" i="3"/>
  <c r="M71" i="3" s="1"/>
  <c r="H71" i="3"/>
  <c r="G71" i="3"/>
  <c r="F71" i="3"/>
  <c r="E71" i="3"/>
  <c r="C71" i="3"/>
  <c r="B71" i="3"/>
  <c r="S70" i="3"/>
  <c r="R70" i="3"/>
  <c r="Q70" i="3"/>
  <c r="P70" i="3"/>
  <c r="K70" i="3"/>
  <c r="I70" i="3"/>
  <c r="M70" i="3" s="1"/>
  <c r="H70" i="3"/>
  <c r="G70" i="3"/>
  <c r="F70" i="3"/>
  <c r="E70" i="3"/>
  <c r="C70" i="3"/>
  <c r="B70" i="3"/>
  <c r="S69" i="3"/>
  <c r="R69" i="3"/>
  <c r="Q69" i="3"/>
  <c r="P69" i="3"/>
  <c r="K69" i="3"/>
  <c r="I69" i="3"/>
  <c r="M69" i="3" s="1"/>
  <c r="H69" i="3"/>
  <c r="G69" i="3"/>
  <c r="F69" i="3"/>
  <c r="E69" i="3"/>
  <c r="C69" i="3"/>
  <c r="B69" i="3"/>
  <c r="S68" i="3"/>
  <c r="R68" i="3"/>
  <c r="Q68" i="3"/>
  <c r="P68" i="3"/>
  <c r="K68" i="3"/>
  <c r="I68" i="3"/>
  <c r="M68" i="3" s="1"/>
  <c r="H68" i="3"/>
  <c r="G68" i="3"/>
  <c r="F68" i="3"/>
  <c r="E68" i="3"/>
  <c r="C68" i="3"/>
  <c r="B68" i="3"/>
  <c r="S67" i="3"/>
  <c r="R67" i="3"/>
  <c r="Q67" i="3"/>
  <c r="P67" i="3"/>
  <c r="K67" i="3"/>
  <c r="I67" i="3"/>
  <c r="M67" i="3" s="1"/>
  <c r="H67" i="3"/>
  <c r="G67" i="3"/>
  <c r="F67" i="3"/>
  <c r="E67" i="3"/>
  <c r="C67" i="3"/>
  <c r="B67" i="3"/>
  <c r="S66" i="3"/>
  <c r="R66" i="3"/>
  <c r="Q66" i="3"/>
  <c r="P66" i="3"/>
  <c r="K66" i="3"/>
  <c r="I66" i="3"/>
  <c r="M66" i="3" s="1"/>
  <c r="H66" i="3"/>
  <c r="G66" i="3"/>
  <c r="F66" i="3"/>
  <c r="E66" i="3"/>
  <c r="C66" i="3"/>
  <c r="B66" i="3"/>
  <c r="S65" i="3"/>
  <c r="R65" i="3"/>
  <c r="Q65" i="3"/>
  <c r="P65" i="3"/>
  <c r="K65" i="3"/>
  <c r="I65" i="3"/>
  <c r="M65" i="3" s="1"/>
  <c r="H65" i="3"/>
  <c r="G65" i="3"/>
  <c r="F65" i="3"/>
  <c r="E65" i="3"/>
  <c r="C65" i="3"/>
  <c r="B65" i="3"/>
  <c r="S64" i="3"/>
  <c r="R64" i="3"/>
  <c r="Q64" i="3"/>
  <c r="P64" i="3"/>
  <c r="K64" i="3"/>
  <c r="I64" i="3"/>
  <c r="M64" i="3" s="1"/>
  <c r="H64" i="3"/>
  <c r="G64" i="3"/>
  <c r="F64" i="3"/>
  <c r="E64" i="3"/>
  <c r="C64" i="3"/>
  <c r="B64" i="3"/>
  <c r="S63" i="3"/>
  <c r="R63" i="3"/>
  <c r="Q63" i="3"/>
  <c r="P63" i="3"/>
  <c r="K63" i="3"/>
  <c r="I63" i="3"/>
  <c r="M63" i="3" s="1"/>
  <c r="H63" i="3"/>
  <c r="G63" i="3"/>
  <c r="F63" i="3"/>
  <c r="E63" i="3"/>
  <c r="C63" i="3"/>
  <c r="B63" i="3"/>
  <c r="S62" i="3"/>
  <c r="R62" i="3"/>
  <c r="Q62" i="3"/>
  <c r="P62" i="3"/>
  <c r="K62" i="3"/>
  <c r="I62" i="3"/>
  <c r="M62" i="3" s="1"/>
  <c r="H62" i="3"/>
  <c r="G62" i="3"/>
  <c r="F62" i="3"/>
  <c r="E62" i="3"/>
  <c r="C62" i="3"/>
  <c r="B62" i="3"/>
  <c r="S61" i="3"/>
  <c r="R61" i="3"/>
  <c r="Q61" i="3"/>
  <c r="P61" i="3"/>
  <c r="K61" i="3"/>
  <c r="I61" i="3"/>
  <c r="M61" i="3" s="1"/>
  <c r="H61" i="3"/>
  <c r="G61" i="3"/>
  <c r="F61" i="3"/>
  <c r="E61" i="3"/>
  <c r="C61" i="3"/>
  <c r="B61" i="3"/>
  <c r="S60" i="3"/>
  <c r="R60" i="3"/>
  <c r="Q60" i="3"/>
  <c r="P60" i="3"/>
  <c r="K60" i="3"/>
  <c r="I60" i="3"/>
  <c r="M60" i="3" s="1"/>
  <c r="H60" i="3"/>
  <c r="G60" i="3"/>
  <c r="F60" i="3"/>
  <c r="E60" i="3"/>
  <c r="C60" i="3"/>
  <c r="B60" i="3"/>
  <c r="S59" i="3"/>
  <c r="R59" i="3"/>
  <c r="Q59" i="3"/>
  <c r="P59" i="3"/>
  <c r="K59" i="3"/>
  <c r="I59" i="3"/>
  <c r="M59" i="3" s="1"/>
  <c r="H59" i="3"/>
  <c r="G59" i="3"/>
  <c r="F59" i="3"/>
  <c r="E59" i="3"/>
  <c r="C59" i="3"/>
  <c r="B59" i="3"/>
  <c r="S58" i="3"/>
  <c r="R58" i="3"/>
  <c r="Q58" i="3"/>
  <c r="P58" i="3"/>
  <c r="K58" i="3"/>
  <c r="I58" i="3"/>
  <c r="M58" i="3" s="1"/>
  <c r="H58" i="3"/>
  <c r="G58" i="3"/>
  <c r="F58" i="3"/>
  <c r="E58" i="3"/>
  <c r="C58" i="3"/>
  <c r="B58" i="3"/>
  <c r="S57" i="3"/>
  <c r="R57" i="3"/>
  <c r="Q57" i="3"/>
  <c r="P57" i="3"/>
  <c r="K57" i="3"/>
  <c r="I57" i="3"/>
  <c r="M57" i="3" s="1"/>
  <c r="H57" i="3"/>
  <c r="G57" i="3"/>
  <c r="F57" i="3"/>
  <c r="E57" i="3"/>
  <c r="C57" i="3"/>
  <c r="B57" i="3"/>
  <c r="S56" i="3"/>
  <c r="R56" i="3"/>
  <c r="Q56" i="3"/>
  <c r="P56" i="3"/>
  <c r="K56" i="3"/>
  <c r="I56" i="3"/>
  <c r="M56" i="3" s="1"/>
  <c r="H56" i="3"/>
  <c r="G56" i="3"/>
  <c r="F56" i="3"/>
  <c r="E56" i="3"/>
  <c r="C56" i="3"/>
  <c r="B56" i="3"/>
  <c r="S55" i="3"/>
  <c r="R55" i="3"/>
  <c r="Q55" i="3"/>
  <c r="P55" i="3"/>
  <c r="K55" i="3"/>
  <c r="I55" i="3"/>
  <c r="M55" i="3" s="1"/>
  <c r="H55" i="3"/>
  <c r="G55" i="3"/>
  <c r="F55" i="3"/>
  <c r="E55" i="3"/>
  <c r="C55" i="3"/>
  <c r="B55" i="3"/>
  <c r="S54" i="3"/>
  <c r="R54" i="3"/>
  <c r="Q54" i="3"/>
  <c r="P54" i="3"/>
  <c r="K54" i="3"/>
  <c r="I54" i="3"/>
  <c r="M54" i="3" s="1"/>
  <c r="H54" i="3"/>
  <c r="G54" i="3"/>
  <c r="F54" i="3"/>
  <c r="E54" i="3"/>
  <c r="C54" i="3"/>
  <c r="B54" i="3"/>
  <c r="S53" i="3"/>
  <c r="R53" i="3"/>
  <c r="Q53" i="3"/>
  <c r="P53" i="3"/>
  <c r="K53" i="3"/>
  <c r="I53" i="3"/>
  <c r="M53" i="3" s="1"/>
  <c r="H53" i="3"/>
  <c r="G53" i="3"/>
  <c r="F53" i="3"/>
  <c r="E53" i="3"/>
  <c r="C53" i="3"/>
  <c r="B53" i="3"/>
  <c r="S52" i="3"/>
  <c r="R52" i="3"/>
  <c r="Q52" i="3"/>
  <c r="P52" i="3"/>
  <c r="K52" i="3"/>
  <c r="I52" i="3"/>
  <c r="M52" i="3" s="1"/>
  <c r="H52" i="3"/>
  <c r="G52" i="3"/>
  <c r="F52" i="3"/>
  <c r="E52" i="3"/>
  <c r="C52" i="3"/>
  <c r="B52" i="3"/>
  <c r="S51" i="3"/>
  <c r="R51" i="3"/>
  <c r="Q51" i="3"/>
  <c r="P51" i="3"/>
  <c r="K51" i="3"/>
  <c r="I51" i="3"/>
  <c r="M51" i="3" s="1"/>
  <c r="H51" i="3"/>
  <c r="G51" i="3"/>
  <c r="F51" i="3"/>
  <c r="E51" i="3"/>
  <c r="C51" i="3"/>
  <c r="B51" i="3"/>
  <c r="S50" i="3"/>
  <c r="R50" i="3"/>
  <c r="Q50" i="3"/>
  <c r="P50" i="3"/>
  <c r="K50" i="3"/>
  <c r="I50" i="3"/>
  <c r="M50" i="3" s="1"/>
  <c r="H50" i="3"/>
  <c r="G50" i="3"/>
  <c r="F50" i="3"/>
  <c r="E50" i="3"/>
  <c r="C50" i="3"/>
  <c r="B50" i="3"/>
  <c r="S49" i="3"/>
  <c r="R49" i="3"/>
  <c r="Q49" i="3"/>
  <c r="P49" i="3"/>
  <c r="K49" i="3"/>
  <c r="I49" i="3"/>
  <c r="M49" i="3" s="1"/>
  <c r="H49" i="3"/>
  <c r="G49" i="3"/>
  <c r="F49" i="3"/>
  <c r="E49" i="3"/>
  <c r="C49" i="3"/>
  <c r="B49" i="3"/>
  <c r="S48" i="3"/>
  <c r="R48" i="3"/>
  <c r="Q48" i="3"/>
  <c r="P48" i="3"/>
  <c r="K48" i="3"/>
  <c r="I48" i="3"/>
  <c r="M48" i="3" s="1"/>
  <c r="H48" i="3"/>
  <c r="G48" i="3"/>
  <c r="F48" i="3"/>
  <c r="E48" i="3"/>
  <c r="C48" i="3"/>
  <c r="B48" i="3"/>
  <c r="S47" i="3"/>
  <c r="R47" i="3"/>
  <c r="Q47" i="3"/>
  <c r="P47" i="3"/>
  <c r="K47" i="3"/>
  <c r="I47" i="3"/>
  <c r="M47" i="3" s="1"/>
  <c r="H47" i="3"/>
  <c r="G47" i="3"/>
  <c r="F47" i="3"/>
  <c r="E47" i="3"/>
  <c r="C47" i="3"/>
  <c r="B47" i="3"/>
  <c r="S46" i="3"/>
  <c r="R46" i="3"/>
  <c r="Q46" i="3"/>
  <c r="P46" i="3"/>
  <c r="K46" i="3"/>
  <c r="I46" i="3"/>
  <c r="M46" i="3" s="1"/>
  <c r="H46" i="3"/>
  <c r="G46" i="3"/>
  <c r="F46" i="3"/>
  <c r="E46" i="3"/>
  <c r="C46" i="3"/>
  <c r="B46" i="3"/>
  <c r="S45" i="3"/>
  <c r="R45" i="3"/>
  <c r="Q45" i="3"/>
  <c r="P45" i="3"/>
  <c r="K45" i="3"/>
  <c r="I45" i="3"/>
  <c r="M45" i="3" s="1"/>
  <c r="H45" i="3"/>
  <c r="G45" i="3"/>
  <c r="F45" i="3"/>
  <c r="E45" i="3"/>
  <c r="C45" i="3"/>
  <c r="B45" i="3"/>
  <c r="S44" i="3"/>
  <c r="R44" i="3"/>
  <c r="Q44" i="3"/>
  <c r="P44" i="3"/>
  <c r="K44" i="3"/>
  <c r="I44" i="3"/>
  <c r="M44" i="3" s="1"/>
  <c r="H44" i="3"/>
  <c r="G44" i="3"/>
  <c r="F44" i="3"/>
  <c r="E44" i="3"/>
  <c r="C44" i="3"/>
  <c r="B44" i="3"/>
  <c r="S43" i="3"/>
  <c r="R43" i="3"/>
  <c r="Q43" i="3"/>
  <c r="P43" i="3"/>
  <c r="K43" i="3"/>
  <c r="I43" i="3"/>
  <c r="M43" i="3" s="1"/>
  <c r="H43" i="3"/>
  <c r="G43" i="3"/>
  <c r="F43" i="3"/>
  <c r="E43" i="3"/>
  <c r="C43" i="3"/>
  <c r="B43" i="3"/>
  <c r="S42" i="3"/>
  <c r="R42" i="3"/>
  <c r="Q42" i="3"/>
  <c r="P42" i="3"/>
  <c r="K42" i="3"/>
  <c r="I42" i="3"/>
  <c r="M42" i="3" s="1"/>
  <c r="H42" i="3"/>
  <c r="G42" i="3"/>
  <c r="F42" i="3"/>
  <c r="E42" i="3"/>
  <c r="C42" i="3"/>
  <c r="B42" i="3"/>
  <c r="S41" i="3"/>
  <c r="R41" i="3"/>
  <c r="Q41" i="3"/>
  <c r="P41" i="3"/>
  <c r="K41" i="3"/>
  <c r="I41" i="3"/>
  <c r="M41" i="3" s="1"/>
  <c r="H41" i="3"/>
  <c r="G41" i="3"/>
  <c r="F41" i="3"/>
  <c r="E41" i="3"/>
  <c r="C41" i="3"/>
  <c r="B41" i="3"/>
  <c r="S40" i="3"/>
  <c r="R40" i="3"/>
  <c r="Q40" i="3"/>
  <c r="P40" i="3"/>
  <c r="K40" i="3"/>
  <c r="I40" i="3"/>
  <c r="M40" i="3" s="1"/>
  <c r="H40" i="3"/>
  <c r="G40" i="3"/>
  <c r="F40" i="3"/>
  <c r="E40" i="3"/>
  <c r="C40" i="3"/>
  <c r="B40" i="3"/>
  <c r="S39" i="3"/>
  <c r="R39" i="3"/>
  <c r="Q39" i="3"/>
  <c r="P39" i="3"/>
  <c r="K39" i="3"/>
  <c r="I39" i="3"/>
  <c r="M39" i="3" s="1"/>
  <c r="H39" i="3"/>
  <c r="G39" i="3"/>
  <c r="F39" i="3"/>
  <c r="E39" i="3"/>
  <c r="C39" i="3"/>
  <c r="B39" i="3"/>
  <c r="S38" i="3"/>
  <c r="R38" i="3"/>
  <c r="Q38" i="3"/>
  <c r="P38" i="3"/>
  <c r="K38" i="3"/>
  <c r="I38" i="3"/>
  <c r="M38" i="3" s="1"/>
  <c r="H38" i="3"/>
  <c r="G38" i="3"/>
  <c r="F38" i="3"/>
  <c r="E38" i="3"/>
  <c r="C38" i="3"/>
  <c r="B38" i="3"/>
  <c r="S37" i="3"/>
  <c r="R37" i="3"/>
  <c r="Q37" i="3"/>
  <c r="P37" i="3"/>
  <c r="K37" i="3"/>
  <c r="I37" i="3"/>
  <c r="M37" i="3" s="1"/>
  <c r="N37" i="3" s="1"/>
  <c r="H37" i="3"/>
  <c r="G37" i="3"/>
  <c r="F37" i="3"/>
  <c r="E37" i="3"/>
  <c r="C37" i="3"/>
  <c r="B37" i="3"/>
  <c r="S36" i="3"/>
  <c r="R36" i="3"/>
  <c r="Q36" i="3"/>
  <c r="P36" i="3"/>
  <c r="K36" i="3"/>
  <c r="I36" i="3"/>
  <c r="M36" i="3" s="1"/>
  <c r="H36" i="3"/>
  <c r="G36" i="3"/>
  <c r="F36" i="3"/>
  <c r="E36" i="3"/>
  <c r="C36" i="3"/>
  <c r="B36" i="3"/>
  <c r="S35" i="3"/>
  <c r="R35" i="3"/>
  <c r="Q35" i="3"/>
  <c r="P35" i="3"/>
  <c r="K35" i="3"/>
  <c r="I35" i="3"/>
  <c r="M35" i="3" s="1"/>
  <c r="H35" i="3"/>
  <c r="G35" i="3"/>
  <c r="F35" i="3"/>
  <c r="E35" i="3"/>
  <c r="C35" i="3"/>
  <c r="B35" i="3"/>
  <c r="S34" i="3"/>
  <c r="R34" i="3"/>
  <c r="Q34" i="3"/>
  <c r="P34" i="3"/>
  <c r="K34" i="3"/>
  <c r="I34" i="3"/>
  <c r="M34" i="3" s="1"/>
  <c r="H34" i="3"/>
  <c r="G34" i="3"/>
  <c r="F34" i="3"/>
  <c r="E34" i="3"/>
  <c r="C34" i="3"/>
  <c r="B34" i="3"/>
  <c r="S33" i="3"/>
  <c r="R33" i="3"/>
  <c r="Q33" i="3"/>
  <c r="P33" i="3"/>
  <c r="K33" i="3"/>
  <c r="I33" i="3"/>
  <c r="M33" i="3" s="1"/>
  <c r="H33" i="3"/>
  <c r="G33" i="3"/>
  <c r="F33" i="3"/>
  <c r="E33" i="3"/>
  <c r="C33" i="3"/>
  <c r="B33" i="3"/>
  <c r="S32" i="3"/>
  <c r="R32" i="3"/>
  <c r="Q32" i="3"/>
  <c r="P32" i="3"/>
  <c r="K32" i="3"/>
  <c r="I32" i="3"/>
  <c r="M32" i="3" s="1"/>
  <c r="H32" i="3"/>
  <c r="G32" i="3"/>
  <c r="F32" i="3"/>
  <c r="E32" i="3"/>
  <c r="C32" i="3"/>
  <c r="B32" i="3"/>
  <c r="S31" i="3"/>
  <c r="R31" i="3"/>
  <c r="Q31" i="3"/>
  <c r="P31" i="3"/>
  <c r="K31" i="3"/>
  <c r="I31" i="3"/>
  <c r="M31" i="3" s="1"/>
  <c r="H31" i="3"/>
  <c r="G31" i="3"/>
  <c r="F31" i="3"/>
  <c r="E31" i="3"/>
  <c r="C31" i="3"/>
  <c r="B31" i="3"/>
  <c r="S30" i="3"/>
  <c r="R30" i="3"/>
  <c r="Q30" i="3"/>
  <c r="P30" i="3"/>
  <c r="K30" i="3"/>
  <c r="I30" i="3"/>
  <c r="M30" i="3" s="1"/>
  <c r="H30" i="3"/>
  <c r="G30" i="3"/>
  <c r="F30" i="3"/>
  <c r="E30" i="3"/>
  <c r="C30" i="3"/>
  <c r="B30" i="3"/>
  <c r="S29" i="3"/>
  <c r="R29" i="3"/>
  <c r="Q29" i="3"/>
  <c r="P29" i="3"/>
  <c r="K29" i="3"/>
  <c r="I29" i="3"/>
  <c r="M29" i="3" s="1"/>
  <c r="N29" i="3" s="1"/>
  <c r="H29" i="3"/>
  <c r="G29" i="3"/>
  <c r="F29" i="3"/>
  <c r="E29" i="3"/>
  <c r="C29" i="3"/>
  <c r="B29" i="3"/>
  <c r="S28" i="3"/>
  <c r="R28" i="3"/>
  <c r="Q28" i="3"/>
  <c r="P28" i="3"/>
  <c r="K28" i="3"/>
  <c r="I28" i="3"/>
  <c r="M28" i="3" s="1"/>
  <c r="H28" i="3"/>
  <c r="G28" i="3"/>
  <c r="F28" i="3"/>
  <c r="E28" i="3"/>
  <c r="C28" i="3"/>
  <c r="B28" i="3"/>
  <c r="S27" i="3"/>
  <c r="R27" i="3"/>
  <c r="Q27" i="3"/>
  <c r="P27" i="3"/>
  <c r="K27" i="3"/>
  <c r="I27" i="3"/>
  <c r="M27" i="3" s="1"/>
  <c r="H27" i="3"/>
  <c r="G27" i="3"/>
  <c r="F27" i="3"/>
  <c r="E27" i="3"/>
  <c r="C27" i="3"/>
  <c r="B27" i="3"/>
  <c r="S26" i="3"/>
  <c r="R26" i="3"/>
  <c r="Q26" i="3"/>
  <c r="P26" i="3"/>
  <c r="K26" i="3"/>
  <c r="I26" i="3"/>
  <c r="M26" i="3" s="1"/>
  <c r="H26" i="3"/>
  <c r="G26" i="3"/>
  <c r="F26" i="3"/>
  <c r="E26" i="3"/>
  <c r="C26" i="3"/>
  <c r="B26" i="3"/>
  <c r="S25" i="3"/>
  <c r="R25" i="3"/>
  <c r="Q25" i="3"/>
  <c r="P25" i="3"/>
  <c r="K25" i="3"/>
  <c r="I25" i="3"/>
  <c r="M25" i="3" s="1"/>
  <c r="H25" i="3"/>
  <c r="G25" i="3"/>
  <c r="F25" i="3"/>
  <c r="E25" i="3"/>
  <c r="C25" i="3"/>
  <c r="B25" i="3"/>
  <c r="S24" i="3"/>
  <c r="R24" i="3"/>
  <c r="Q24" i="3"/>
  <c r="P24" i="3"/>
  <c r="K24" i="3"/>
  <c r="I24" i="3"/>
  <c r="M24" i="3" s="1"/>
  <c r="H24" i="3"/>
  <c r="G24" i="3"/>
  <c r="F24" i="3"/>
  <c r="E24" i="3"/>
  <c r="C24" i="3"/>
  <c r="B24" i="3"/>
  <c r="S23" i="3"/>
  <c r="R23" i="3"/>
  <c r="Q23" i="3"/>
  <c r="P23" i="3"/>
  <c r="K23" i="3"/>
  <c r="I23" i="3"/>
  <c r="M23" i="3" s="1"/>
  <c r="H23" i="3"/>
  <c r="G23" i="3"/>
  <c r="F23" i="3"/>
  <c r="E23" i="3"/>
  <c r="C23" i="3"/>
  <c r="B23" i="3"/>
  <c r="S22" i="3"/>
  <c r="R22" i="3"/>
  <c r="Q22" i="3"/>
  <c r="P22" i="3"/>
  <c r="K22" i="3"/>
  <c r="I22" i="3"/>
  <c r="M22" i="3" s="1"/>
  <c r="H22" i="3"/>
  <c r="G22" i="3"/>
  <c r="F22" i="3"/>
  <c r="E22" i="3"/>
  <c r="C22" i="3"/>
  <c r="B22" i="3"/>
  <c r="S21" i="3"/>
  <c r="R21" i="3"/>
  <c r="Q21" i="3"/>
  <c r="P21" i="3"/>
  <c r="K21" i="3"/>
  <c r="I21" i="3"/>
  <c r="M21" i="3" s="1"/>
  <c r="H21" i="3"/>
  <c r="G21" i="3"/>
  <c r="F21" i="3"/>
  <c r="E21" i="3"/>
  <c r="C21" i="3"/>
  <c r="B21" i="3"/>
  <c r="S20" i="3"/>
  <c r="R20" i="3"/>
  <c r="Q20" i="3"/>
  <c r="P20" i="3"/>
  <c r="K20" i="3"/>
  <c r="I20" i="3"/>
  <c r="M20" i="3" s="1"/>
  <c r="H20" i="3"/>
  <c r="G20" i="3"/>
  <c r="F20" i="3"/>
  <c r="E20" i="3"/>
  <c r="C20" i="3"/>
  <c r="B20" i="3"/>
  <c r="S19" i="3"/>
  <c r="R19" i="3"/>
  <c r="Q19" i="3"/>
  <c r="P19" i="3"/>
  <c r="K19" i="3"/>
  <c r="I19" i="3"/>
  <c r="M19" i="3" s="1"/>
  <c r="H19" i="3"/>
  <c r="G19" i="3"/>
  <c r="F19" i="3"/>
  <c r="E19" i="3"/>
  <c r="C19" i="3"/>
  <c r="B19" i="3"/>
  <c r="S18" i="3"/>
  <c r="R18" i="3"/>
  <c r="Q18" i="3"/>
  <c r="P18" i="3"/>
  <c r="K18" i="3"/>
  <c r="I18" i="3"/>
  <c r="M18" i="3" s="1"/>
  <c r="H18" i="3"/>
  <c r="G18" i="3"/>
  <c r="F18" i="3"/>
  <c r="E18" i="3"/>
  <c r="C18" i="3"/>
  <c r="B18" i="3"/>
  <c r="S17" i="3"/>
  <c r="R17" i="3"/>
  <c r="Q17" i="3"/>
  <c r="P17" i="3"/>
  <c r="K17" i="3"/>
  <c r="I17" i="3"/>
  <c r="M17" i="3" s="1"/>
  <c r="H17" i="3"/>
  <c r="G17" i="3"/>
  <c r="F17" i="3"/>
  <c r="E17" i="3"/>
  <c r="C17" i="3"/>
  <c r="B17" i="3"/>
  <c r="S16" i="3"/>
  <c r="R16" i="3"/>
  <c r="Q16" i="3"/>
  <c r="P16" i="3"/>
  <c r="K16" i="3"/>
  <c r="I16" i="3"/>
  <c r="M16" i="3" s="1"/>
  <c r="H16" i="3"/>
  <c r="G16" i="3"/>
  <c r="F16" i="3"/>
  <c r="E16" i="3"/>
  <c r="C16" i="3"/>
  <c r="B16" i="3"/>
  <c r="S15" i="3"/>
  <c r="R15" i="3"/>
  <c r="Q15" i="3"/>
  <c r="P15" i="3"/>
  <c r="K15" i="3"/>
  <c r="I15" i="3"/>
  <c r="M15" i="3" s="1"/>
  <c r="H15" i="3"/>
  <c r="G15" i="3"/>
  <c r="F15" i="3"/>
  <c r="E15" i="3"/>
  <c r="C15" i="3"/>
  <c r="B15" i="3"/>
  <c r="S14" i="3"/>
  <c r="R14" i="3"/>
  <c r="Q14" i="3"/>
  <c r="P14" i="3"/>
  <c r="K14" i="3"/>
  <c r="I14" i="3"/>
  <c r="M14" i="3" s="1"/>
  <c r="H14" i="3"/>
  <c r="G14" i="3"/>
  <c r="F14" i="3"/>
  <c r="E14" i="3"/>
  <c r="C14" i="3"/>
  <c r="B14" i="3"/>
  <c r="S13" i="3"/>
  <c r="R13" i="3"/>
  <c r="Q13" i="3"/>
  <c r="P13" i="3"/>
  <c r="K13" i="3"/>
  <c r="I13" i="3"/>
  <c r="M13" i="3" s="1"/>
  <c r="H13" i="3"/>
  <c r="G13" i="3"/>
  <c r="F13" i="3"/>
  <c r="E13" i="3"/>
  <c r="C13" i="3"/>
  <c r="B13" i="3"/>
  <c r="S12" i="3"/>
  <c r="R12" i="3"/>
  <c r="Q12" i="3"/>
  <c r="P12" i="3"/>
  <c r="K12" i="3"/>
  <c r="I12" i="3"/>
  <c r="M12" i="3" s="1"/>
  <c r="H12" i="3"/>
  <c r="G12" i="3"/>
  <c r="F12" i="3"/>
  <c r="E12" i="3"/>
  <c r="C12" i="3"/>
  <c r="B12" i="3"/>
  <c r="S11" i="3"/>
  <c r="R11" i="3"/>
  <c r="Q11" i="3"/>
  <c r="P11" i="3"/>
  <c r="K11" i="3"/>
  <c r="I11" i="3"/>
  <c r="M11" i="3" s="1"/>
  <c r="H11" i="3"/>
  <c r="G11" i="3"/>
  <c r="F11" i="3"/>
  <c r="E11" i="3"/>
  <c r="C11" i="3"/>
  <c r="B11" i="3"/>
  <c r="S10" i="3"/>
  <c r="R10" i="3"/>
  <c r="Q10" i="3"/>
  <c r="P10" i="3"/>
  <c r="K10" i="3"/>
  <c r="I10" i="3"/>
  <c r="M10" i="3" s="1"/>
  <c r="H10" i="3"/>
  <c r="G10" i="3"/>
  <c r="F10" i="3"/>
  <c r="E10" i="3"/>
  <c r="C10" i="3"/>
  <c r="B10" i="3"/>
  <c r="S9" i="3"/>
  <c r="R9" i="3"/>
  <c r="Q9" i="3"/>
  <c r="P9" i="3"/>
  <c r="K9" i="3"/>
  <c r="I9" i="3"/>
  <c r="M9" i="3" s="1"/>
  <c r="H9" i="3"/>
  <c r="G9" i="3"/>
  <c r="F9" i="3"/>
  <c r="E9" i="3"/>
  <c r="C9" i="3"/>
  <c r="B9" i="3"/>
  <c r="S8" i="3"/>
  <c r="R8" i="3"/>
  <c r="Q8" i="3"/>
  <c r="P8" i="3"/>
  <c r="K8" i="3"/>
  <c r="I8" i="3"/>
  <c r="M8" i="3" s="1"/>
  <c r="H8" i="3"/>
  <c r="G8" i="3"/>
  <c r="F8" i="3"/>
  <c r="E8" i="3"/>
  <c r="C8" i="3"/>
  <c r="B8" i="3"/>
  <c r="S7" i="3"/>
  <c r="R7" i="3"/>
  <c r="Q7" i="3"/>
  <c r="P7" i="3"/>
  <c r="K7" i="3"/>
  <c r="I7" i="3"/>
  <c r="M7" i="3" s="1"/>
  <c r="H7" i="3"/>
  <c r="G7" i="3"/>
  <c r="F7" i="3"/>
  <c r="E7" i="3"/>
  <c r="C7" i="3"/>
  <c r="B7" i="3"/>
  <c r="S6" i="3"/>
  <c r="R6" i="3"/>
  <c r="Q6" i="3"/>
  <c r="P6" i="3"/>
  <c r="K6" i="3"/>
  <c r="I6" i="3"/>
  <c r="M6" i="3" s="1"/>
  <c r="H6" i="3"/>
  <c r="G6" i="3"/>
  <c r="F6" i="3"/>
  <c r="E6" i="3"/>
  <c r="C6" i="3"/>
  <c r="B6" i="3"/>
  <c r="S5" i="3"/>
  <c r="R5" i="3"/>
  <c r="Q5" i="3"/>
  <c r="P5" i="3"/>
  <c r="K5" i="3"/>
  <c r="I5" i="3"/>
  <c r="M5" i="3" s="1"/>
  <c r="N5" i="3" s="1"/>
  <c r="H5" i="3"/>
  <c r="G5" i="3"/>
  <c r="F5" i="3"/>
  <c r="E5" i="3"/>
  <c r="C5" i="3"/>
  <c r="B5" i="3"/>
  <c r="S4" i="3"/>
  <c r="R4" i="3"/>
  <c r="Q4" i="3"/>
  <c r="P4" i="3"/>
  <c r="K4" i="3"/>
  <c r="I4" i="3"/>
  <c r="M4" i="3" s="1"/>
  <c r="H4" i="3"/>
  <c r="G4" i="3"/>
  <c r="F4" i="3"/>
  <c r="E4" i="3"/>
  <c r="C4" i="3"/>
  <c r="B4" i="3"/>
  <c r="S3" i="3"/>
  <c r="R3" i="3"/>
  <c r="Q3" i="3"/>
  <c r="P3" i="3"/>
  <c r="K3" i="3"/>
  <c r="I3" i="3"/>
  <c r="M3" i="3" s="1"/>
  <c r="H3" i="3"/>
  <c r="G3" i="3"/>
  <c r="F3" i="3"/>
  <c r="E3" i="3"/>
  <c r="C3" i="3"/>
  <c r="B3" i="3"/>
  <c r="S2" i="3"/>
  <c r="R2" i="3"/>
  <c r="Q2" i="3"/>
  <c r="P2" i="3"/>
  <c r="K2" i="3"/>
  <c r="I2" i="3"/>
  <c r="M2" i="3" s="1"/>
  <c r="H2" i="3"/>
  <c r="G2" i="3"/>
  <c r="F2" i="3"/>
  <c r="E2" i="3"/>
  <c r="C2" i="3"/>
  <c r="B2" i="3"/>
  <c r="A7" i="2"/>
  <c r="A3" i="2"/>
  <c r="C30" i="2" l="1"/>
  <c r="B24" i="2"/>
  <c r="Z73" i="3"/>
  <c r="O73" i="3"/>
  <c r="N73" i="3"/>
  <c r="N81" i="3"/>
  <c r="O81" i="3"/>
  <c r="Z81" i="3"/>
  <c r="O64" i="3"/>
  <c r="N64" i="3"/>
  <c r="Z64" i="3"/>
  <c r="O47" i="3"/>
  <c r="Z47" i="3"/>
  <c r="N47" i="3"/>
  <c r="O97" i="3"/>
  <c r="N97" i="3"/>
  <c r="Z97" i="3"/>
  <c r="Z34" i="3"/>
  <c r="O34" i="3"/>
  <c r="N34" i="3"/>
  <c r="O46" i="3"/>
  <c r="N46" i="3"/>
  <c r="Z46" i="3"/>
  <c r="Z92" i="3"/>
  <c r="O92" i="3"/>
  <c r="N92" i="3"/>
  <c r="Z3" i="3"/>
  <c r="N3" i="3"/>
  <c r="O3" i="3" s="1"/>
  <c r="O16" i="3"/>
  <c r="Z16" i="3"/>
  <c r="N16" i="3"/>
  <c r="O20" i="3"/>
  <c r="Z20" i="3"/>
  <c r="N20" i="3"/>
  <c r="O33" i="3"/>
  <c r="Z33" i="3"/>
  <c r="N33" i="3"/>
  <c r="O75" i="3"/>
  <c r="Z75" i="3"/>
  <c r="N75" i="3"/>
  <c r="O79" i="3"/>
  <c r="Z79" i="3"/>
  <c r="N79" i="3"/>
  <c r="Z117" i="3"/>
  <c r="N117" i="3"/>
  <c r="O117" i="3"/>
  <c r="Z187" i="3"/>
  <c r="N187" i="3"/>
  <c r="O187" i="3"/>
  <c r="O58" i="3"/>
  <c r="N58" i="3"/>
  <c r="Z58" i="3"/>
  <c r="N100" i="3"/>
  <c r="Z100" i="3"/>
  <c r="O100" i="3"/>
  <c r="O43" i="3"/>
  <c r="N43" i="3"/>
  <c r="Z43" i="3"/>
  <c r="O85" i="3"/>
  <c r="Z85" i="3"/>
  <c r="N85" i="3"/>
  <c r="N110" i="3"/>
  <c r="O110" i="3"/>
  <c r="Z110" i="3"/>
  <c r="Z30" i="3"/>
  <c r="O30" i="3"/>
  <c r="N30" i="3"/>
  <c r="O51" i="3"/>
  <c r="Z51" i="3"/>
  <c r="N51" i="3"/>
  <c r="Z89" i="3"/>
  <c r="O89" i="3"/>
  <c r="N89" i="3"/>
  <c r="O93" i="3"/>
  <c r="N93" i="3"/>
  <c r="Z93" i="3"/>
  <c r="Z131" i="3"/>
  <c r="N131" i="3"/>
  <c r="O131" i="3"/>
  <c r="Z171" i="3"/>
  <c r="N171" i="3"/>
  <c r="O171" i="3"/>
  <c r="Z4" i="3"/>
  <c r="N4" i="3"/>
  <c r="O4" i="3" s="1"/>
  <c r="Z17" i="3"/>
  <c r="O17" i="3"/>
  <c r="N17" i="3"/>
  <c r="N76" i="3"/>
  <c r="O76" i="3"/>
  <c r="Z76" i="3"/>
  <c r="N80" i="3"/>
  <c r="Z80" i="3"/>
  <c r="O80" i="3"/>
  <c r="Z38" i="3"/>
  <c r="O38" i="3"/>
  <c r="N38" i="3"/>
  <c r="O59" i="3"/>
  <c r="Z59" i="3"/>
  <c r="N59" i="3"/>
  <c r="Z12" i="3"/>
  <c r="N12" i="3"/>
  <c r="O12" i="3" s="1"/>
  <c r="O25" i="3"/>
  <c r="Z25" i="3"/>
  <c r="N25" i="3"/>
  <c r="Z63" i="3"/>
  <c r="O63" i="3"/>
  <c r="N63" i="3"/>
  <c r="N84" i="3"/>
  <c r="Z84" i="3"/>
  <c r="O84" i="3"/>
  <c r="O109" i="3"/>
  <c r="Z109" i="3"/>
  <c r="N109" i="3"/>
  <c r="Z139" i="3"/>
  <c r="N139" i="3"/>
  <c r="O139" i="3"/>
  <c r="O50" i="3"/>
  <c r="N50" i="3"/>
  <c r="Z50" i="3"/>
  <c r="O54" i="3"/>
  <c r="N54" i="3"/>
  <c r="Z54" i="3"/>
  <c r="O88" i="3"/>
  <c r="N88" i="3"/>
  <c r="Z88" i="3"/>
  <c r="N96" i="3"/>
  <c r="Z96" i="3"/>
  <c r="O96" i="3"/>
  <c r="Z11" i="3"/>
  <c r="N11" i="3"/>
  <c r="O11" i="3" s="1"/>
  <c r="O24" i="3"/>
  <c r="Z24" i="3"/>
  <c r="N24" i="3"/>
  <c r="O28" i="3"/>
  <c r="Z28" i="3"/>
  <c r="N28" i="3"/>
  <c r="O41" i="3"/>
  <c r="N41" i="3"/>
  <c r="Z41" i="3"/>
  <c r="N62" i="3"/>
  <c r="O62" i="3"/>
  <c r="Z62" i="3"/>
  <c r="N66" i="3"/>
  <c r="O66" i="3"/>
  <c r="Z66" i="3"/>
  <c r="O70" i="3"/>
  <c r="N70" i="3"/>
  <c r="Z70" i="3"/>
  <c r="Z104" i="3"/>
  <c r="O104" i="3"/>
  <c r="N104" i="3"/>
  <c r="O108" i="3"/>
  <c r="N108" i="3"/>
  <c r="Z108" i="3"/>
  <c r="O112" i="3"/>
  <c r="N112" i="3"/>
  <c r="Z112" i="3"/>
  <c r="N45" i="3"/>
  <c r="O45" i="3"/>
  <c r="Z45" i="3"/>
  <c r="O49" i="3"/>
  <c r="N49" i="3"/>
  <c r="Z49" i="3"/>
  <c r="N53" i="3"/>
  <c r="Z53" i="3"/>
  <c r="O53" i="3"/>
  <c r="O91" i="3"/>
  <c r="N91" i="3"/>
  <c r="Z91" i="3"/>
  <c r="O95" i="3"/>
  <c r="Z95" i="3"/>
  <c r="N95" i="3"/>
  <c r="Z10" i="3"/>
  <c r="N10" i="3"/>
  <c r="O10" i="3" s="1"/>
  <c r="Z27" i="3"/>
  <c r="O27" i="3"/>
  <c r="N27" i="3"/>
  <c r="O40" i="3"/>
  <c r="Z40" i="3"/>
  <c r="N40" i="3"/>
  <c r="O61" i="3"/>
  <c r="N61" i="3"/>
  <c r="Z61" i="3"/>
  <c r="O65" i="3"/>
  <c r="N65" i="3"/>
  <c r="Z65" i="3"/>
  <c r="O69" i="3"/>
  <c r="Z69" i="3"/>
  <c r="N69" i="3"/>
  <c r="O86" i="3"/>
  <c r="N86" i="3"/>
  <c r="Z86" i="3"/>
  <c r="O107" i="3"/>
  <c r="N107" i="3"/>
  <c r="Z107" i="3"/>
  <c r="N111" i="3"/>
  <c r="Z111" i="3"/>
  <c r="O111" i="3"/>
  <c r="O18" i="3"/>
  <c r="Z18" i="3"/>
  <c r="N18" i="3"/>
  <c r="O35" i="3"/>
  <c r="Z35" i="3"/>
  <c r="N35" i="3"/>
  <c r="N77" i="3"/>
  <c r="Z77" i="3"/>
  <c r="O77" i="3"/>
  <c r="Z163" i="3"/>
  <c r="N163" i="3"/>
  <c r="O163" i="3"/>
  <c r="Z22" i="3"/>
  <c r="O22" i="3"/>
  <c r="N22" i="3"/>
  <c r="N102" i="3"/>
  <c r="O102" i="3"/>
  <c r="Z102" i="3"/>
  <c r="Z9" i="3"/>
  <c r="N9" i="3"/>
  <c r="O9" i="3" s="1"/>
  <c r="O26" i="3"/>
  <c r="Z26" i="3"/>
  <c r="N26" i="3"/>
  <c r="N68" i="3"/>
  <c r="Z68" i="3"/>
  <c r="O68" i="3"/>
  <c r="O106" i="3"/>
  <c r="N106" i="3"/>
  <c r="Z106" i="3"/>
  <c r="O101" i="3"/>
  <c r="N101" i="3"/>
  <c r="Z101" i="3"/>
  <c r="Z8" i="3"/>
  <c r="N8" i="3"/>
  <c r="O8" i="3" s="1"/>
  <c r="O42" i="3"/>
  <c r="Z42" i="3"/>
  <c r="N42" i="3"/>
  <c r="O67" i="3"/>
  <c r="N67" i="3"/>
  <c r="Z67" i="3"/>
  <c r="O105" i="3"/>
  <c r="N105" i="3"/>
  <c r="Z105" i="3"/>
  <c r="N113" i="3"/>
  <c r="O113" i="3"/>
  <c r="Z113" i="3"/>
  <c r="Z179" i="3"/>
  <c r="N179" i="3"/>
  <c r="O179" i="3"/>
  <c r="Z2" i="3"/>
  <c r="N2" i="3"/>
  <c r="O2" i="3" s="1"/>
  <c r="O19" i="3"/>
  <c r="Z19" i="3"/>
  <c r="N19" i="3"/>
  <c r="O32" i="3"/>
  <c r="Z32" i="3"/>
  <c r="N32" i="3"/>
  <c r="O36" i="3"/>
  <c r="Z36" i="3"/>
  <c r="N36" i="3"/>
  <c r="O74" i="3"/>
  <c r="N74" i="3"/>
  <c r="Z74" i="3"/>
  <c r="O78" i="3"/>
  <c r="N78" i="3"/>
  <c r="Z78" i="3"/>
  <c r="O116" i="3"/>
  <c r="N116" i="3"/>
  <c r="Z116" i="3"/>
  <c r="Z6" i="3"/>
  <c r="N6" i="3"/>
  <c r="O6" i="3" s="1"/>
  <c r="N57" i="3"/>
  <c r="Z57" i="3"/>
  <c r="O57" i="3"/>
  <c r="Z155" i="3"/>
  <c r="N155" i="3"/>
  <c r="O155" i="3"/>
  <c r="Z14" i="3"/>
  <c r="N14" i="3"/>
  <c r="O14" i="3" s="1"/>
  <c r="N48" i="3"/>
  <c r="Z48" i="3"/>
  <c r="O48" i="3"/>
  <c r="N52" i="3"/>
  <c r="O52" i="3"/>
  <c r="Z52" i="3"/>
  <c r="N90" i="3"/>
  <c r="O90" i="3"/>
  <c r="Z90" i="3"/>
  <c r="N94" i="3"/>
  <c r="O94" i="3"/>
  <c r="Z94" i="3"/>
  <c r="O82" i="3"/>
  <c r="N82" i="3"/>
  <c r="Z82" i="3"/>
  <c r="Z166" i="3"/>
  <c r="N166" i="3"/>
  <c r="O166" i="3"/>
  <c r="Z13" i="3"/>
  <c r="N44" i="3"/>
  <c r="Z44" i="3"/>
  <c r="O44" i="3"/>
  <c r="O60" i="3"/>
  <c r="N60" i="3"/>
  <c r="Z60" i="3"/>
  <c r="Z142" i="3"/>
  <c r="N142" i="3"/>
  <c r="O142" i="3"/>
  <c r="Z180" i="3"/>
  <c r="N180" i="3"/>
  <c r="N13" i="3"/>
  <c r="O13" i="3" s="1"/>
  <c r="Z123" i="3"/>
  <c r="N123" i="3"/>
  <c r="O123" i="3"/>
  <c r="O180" i="3"/>
  <c r="O55" i="3"/>
  <c r="Z55" i="3"/>
  <c r="N55" i="3"/>
  <c r="N98" i="3"/>
  <c r="O98" i="3"/>
  <c r="Z98" i="3"/>
  <c r="O114" i="3"/>
  <c r="Z114" i="3"/>
  <c r="N114" i="3"/>
  <c r="Z128" i="3"/>
  <c r="N128" i="3"/>
  <c r="O128" i="3"/>
  <c r="Z147" i="3"/>
  <c r="N147" i="3"/>
  <c r="O147" i="3"/>
  <c r="Z161" i="3"/>
  <c r="N161" i="3"/>
  <c r="O161" i="3"/>
  <c r="O87" i="3"/>
  <c r="N87" i="3"/>
  <c r="Z87" i="3"/>
  <c r="Z137" i="3"/>
  <c r="N137" i="3"/>
  <c r="O137" i="3"/>
  <c r="Z170" i="3"/>
  <c r="N170" i="3"/>
  <c r="O170" i="3"/>
  <c r="Z160" i="3"/>
  <c r="N160" i="3"/>
  <c r="O160" i="3"/>
  <c r="Z136" i="3"/>
  <c r="N136" i="3"/>
  <c r="O136" i="3"/>
  <c r="Z174" i="3"/>
  <c r="N174" i="3"/>
  <c r="O174" i="3"/>
  <c r="B28" i="2"/>
  <c r="C25" i="2"/>
  <c r="Z144" i="3"/>
  <c r="N144" i="3"/>
  <c r="O144" i="3"/>
  <c r="Z177" i="3"/>
  <c r="N177" i="3"/>
  <c r="O177" i="3"/>
  <c r="Z182" i="3"/>
  <c r="N182" i="3"/>
  <c r="O182" i="3"/>
  <c r="Z186" i="3"/>
  <c r="N186" i="3"/>
  <c r="O186" i="3"/>
  <c r="Z191" i="3"/>
  <c r="N191" i="3"/>
  <c r="O191" i="3"/>
  <c r="Z153" i="3"/>
  <c r="N153" i="3"/>
  <c r="O153" i="3"/>
  <c r="Z158" i="3"/>
  <c r="N158" i="3"/>
  <c r="O158" i="3"/>
  <c r="B26" i="2"/>
  <c r="Z7" i="3"/>
  <c r="O15" i="3"/>
  <c r="Z15" i="3"/>
  <c r="O23" i="3"/>
  <c r="Z23" i="3"/>
  <c r="O31" i="3"/>
  <c r="Z31" i="3"/>
  <c r="O39" i="3"/>
  <c r="Z39" i="3"/>
  <c r="N56" i="3"/>
  <c r="O56" i="3"/>
  <c r="Z56" i="3"/>
  <c r="N72" i="3"/>
  <c r="O72" i="3"/>
  <c r="Z72" i="3"/>
  <c r="O83" i="3"/>
  <c r="N83" i="3"/>
  <c r="Z83" i="3"/>
  <c r="O99" i="3"/>
  <c r="Z99" i="3"/>
  <c r="N99" i="3"/>
  <c r="O115" i="3"/>
  <c r="N115" i="3"/>
  <c r="Z115" i="3"/>
  <c r="Z120" i="3"/>
  <c r="N120" i="3"/>
  <c r="O120" i="3"/>
  <c r="Z138" i="3"/>
  <c r="N138" i="3"/>
  <c r="O138" i="3"/>
  <c r="Z148" i="3"/>
  <c r="N148" i="3"/>
  <c r="N71" i="3"/>
  <c r="O71" i="3"/>
  <c r="Z71" i="3"/>
  <c r="O29" i="3"/>
  <c r="Z29" i="3"/>
  <c r="Z146" i="3"/>
  <c r="N146" i="3"/>
  <c r="O146" i="3"/>
  <c r="Z132" i="3"/>
  <c r="N132" i="3"/>
  <c r="O132" i="3"/>
  <c r="Z169" i="3"/>
  <c r="N169" i="3"/>
  <c r="O169" i="3"/>
  <c r="C26" i="2"/>
  <c r="Z150" i="3"/>
  <c r="N150" i="3"/>
  <c r="O150" i="3"/>
  <c r="Z183" i="3"/>
  <c r="N183" i="3"/>
  <c r="O183" i="3"/>
  <c r="B20" i="2"/>
  <c r="Z164" i="3"/>
  <c r="N164" i="3"/>
  <c r="Z130" i="3"/>
  <c r="N130" i="3"/>
  <c r="O130" i="3"/>
  <c r="Z126" i="3"/>
  <c r="N126" i="3"/>
  <c r="Z125" i="3"/>
  <c r="N125" i="3"/>
  <c r="O125" i="3"/>
  <c r="Z172" i="3"/>
  <c r="N172" i="3"/>
  <c r="B22" i="2"/>
  <c r="C22" i="2"/>
  <c r="N7" i="3"/>
  <c r="O7" i="3" s="1"/>
  <c r="N15" i="3"/>
  <c r="N23" i="3"/>
  <c r="N31" i="3"/>
  <c r="N39" i="3"/>
  <c r="Z124" i="3"/>
  <c r="N124" i="3"/>
  <c r="O124" i="3"/>
  <c r="O148" i="3"/>
  <c r="Z176" i="3"/>
  <c r="N176" i="3"/>
  <c r="O176" i="3"/>
  <c r="Z185" i="3"/>
  <c r="N185" i="3"/>
  <c r="O185" i="3"/>
  <c r="Z190" i="3"/>
  <c r="N190" i="3"/>
  <c r="O190" i="3"/>
  <c r="O5" i="3"/>
  <c r="Z5" i="3"/>
  <c r="O21" i="3"/>
  <c r="Z21" i="3"/>
  <c r="O37" i="3"/>
  <c r="Z37" i="3"/>
  <c r="O103" i="3"/>
  <c r="N103" i="3"/>
  <c r="Z103" i="3"/>
  <c r="N21" i="3"/>
  <c r="Z156" i="3"/>
  <c r="N156" i="3"/>
  <c r="Z184" i="3"/>
  <c r="N184" i="3"/>
  <c r="O184" i="3"/>
  <c r="D22" i="2"/>
  <c r="D26" i="2"/>
  <c r="D30" i="2"/>
  <c r="Z118" i="3"/>
  <c r="N118" i="3"/>
  <c r="Z188" i="3"/>
  <c r="N188" i="3"/>
  <c r="Z122" i="3"/>
  <c r="N122" i="3"/>
  <c r="O122" i="3"/>
  <c r="Z145" i="3"/>
  <c r="N145" i="3"/>
  <c r="O145" i="3"/>
  <c r="Z178" i="3"/>
  <c r="N178" i="3"/>
  <c r="O178" i="3"/>
  <c r="Z154" i="3"/>
  <c r="N154" i="3"/>
  <c r="O154" i="3"/>
  <c r="Z140" i="3"/>
  <c r="N140" i="3"/>
  <c r="O164" i="3"/>
  <c r="O140" i="3"/>
  <c r="Z168" i="3"/>
  <c r="N168" i="3"/>
  <c r="O168" i="3"/>
  <c r="Z129" i="3"/>
  <c r="N129" i="3"/>
  <c r="O129" i="3"/>
  <c r="Z134" i="3"/>
  <c r="N134" i="3"/>
  <c r="O134" i="3"/>
  <c r="Z162" i="3"/>
  <c r="N162" i="3"/>
  <c r="O162" i="3"/>
  <c r="B30" i="2"/>
  <c r="Z152" i="3"/>
  <c r="N152" i="3"/>
  <c r="O152" i="3"/>
  <c r="B21" i="2"/>
  <c r="B23" i="2"/>
  <c r="B25" i="2"/>
  <c r="B27" i="2"/>
  <c r="B29" i="2"/>
  <c r="Z121" i="3"/>
  <c r="N121" i="3"/>
  <c r="Z127" i="3"/>
  <c r="N127" i="3"/>
  <c r="Z135" i="3"/>
  <c r="N135" i="3"/>
  <c r="Z143" i="3"/>
  <c r="N143" i="3"/>
  <c r="Z151" i="3"/>
  <c r="N151" i="3"/>
  <c r="Z159" i="3"/>
  <c r="N159" i="3"/>
  <c r="Z167" i="3"/>
  <c r="N167" i="3"/>
  <c r="Z175" i="3"/>
  <c r="N175" i="3"/>
  <c r="O121" i="3"/>
  <c r="O127" i="3"/>
  <c r="O135" i="3"/>
  <c r="O143" i="3"/>
  <c r="O151" i="3"/>
  <c r="O159" i="3"/>
  <c r="O167" i="3"/>
  <c r="O175" i="3"/>
  <c r="C21" i="2"/>
  <c r="D21" i="2"/>
  <c r="D25" i="2"/>
  <c r="Z119" i="3"/>
  <c r="N119" i="3"/>
  <c r="Z133" i="3"/>
  <c r="N133" i="3"/>
  <c r="Z141" i="3"/>
  <c r="N141" i="3"/>
  <c r="Z149" i="3"/>
  <c r="N149" i="3"/>
  <c r="Z157" i="3"/>
  <c r="N157" i="3"/>
  <c r="Z165" i="3"/>
  <c r="N165" i="3"/>
  <c r="Z173" i="3"/>
  <c r="N173" i="3"/>
  <c r="Z181" i="3"/>
  <c r="N181" i="3"/>
  <c r="Z189" i="3"/>
  <c r="N189" i="3"/>
  <c r="O119" i="3"/>
  <c r="O133" i="3"/>
  <c r="O141" i="3"/>
  <c r="O149" i="3"/>
  <c r="O157" i="3"/>
  <c r="O165" i="3"/>
  <c r="O173" i="3"/>
  <c r="O181" i="3"/>
  <c r="O189" i="3"/>
  <c r="D24" i="2" l="1"/>
  <c r="C24" i="2"/>
  <c r="C23" i="2"/>
  <c r="D23" i="2"/>
  <c r="C29" i="2"/>
  <c r="D29" i="2"/>
  <c r="N9" i="2"/>
  <c r="E29" i="2"/>
  <c r="E25" i="2"/>
  <c r="N7" i="2"/>
  <c r="E26" i="2"/>
  <c r="N8" i="2"/>
  <c r="E27" i="2"/>
  <c r="E23" i="2"/>
  <c r="E21" i="2"/>
  <c r="E22" i="2"/>
  <c r="K7" i="2"/>
  <c r="I7" i="2"/>
  <c r="C20" i="2"/>
  <c r="E28" i="2"/>
  <c r="G7" i="2"/>
  <c r="E7" i="2"/>
  <c r="E30" i="2"/>
  <c r="B17" i="2"/>
  <c r="E20" i="2"/>
  <c r="C7" i="2"/>
  <c r="E24" i="2"/>
  <c r="B16" i="2"/>
  <c r="B15" i="2"/>
  <c r="B14" i="2"/>
  <c r="B12" i="2"/>
  <c r="B13" i="2"/>
  <c r="D20" i="2"/>
  <c r="D28" i="2"/>
  <c r="C28" i="2"/>
  <c r="C27" i="2"/>
  <c r="K26" i="2"/>
  <c r="K29" i="2"/>
  <c r="K27" i="2"/>
  <c r="K25" i="2"/>
  <c r="K23" i="2"/>
  <c r="K21" i="2"/>
  <c r="K30" i="2"/>
  <c r="K24" i="2"/>
  <c r="K28" i="2"/>
  <c r="K22" i="2"/>
  <c r="D27" i="2"/>
  <c r="L22" i="2" l="1"/>
  <c r="N22" i="2"/>
  <c r="M22" i="2"/>
  <c r="L28" i="2"/>
  <c r="N28" i="2"/>
  <c r="M28" i="2"/>
  <c r="L24" i="2"/>
  <c r="N24" i="2"/>
  <c r="M24" i="2"/>
  <c r="L23" i="2"/>
  <c r="M23" i="2"/>
  <c r="N23" i="2"/>
  <c r="L25" i="2"/>
  <c r="M25" i="2"/>
  <c r="N25" i="2"/>
  <c r="L27" i="2"/>
  <c r="N27" i="2"/>
  <c r="M27" i="2"/>
  <c r="L29" i="2"/>
  <c r="N29" i="2"/>
  <c r="M29" i="2"/>
  <c r="N26" i="2"/>
  <c r="M26" i="2"/>
  <c r="L26" i="2"/>
  <c r="L21" i="2"/>
  <c r="N21" i="2"/>
  <c r="M21" i="2"/>
  <c r="L30" i="2"/>
  <c r="N30" i="2"/>
  <c r="M30" i="2"/>
</calcChain>
</file>

<file path=xl/sharedStrings.xml><?xml version="1.0" encoding="utf-8"?>
<sst xmlns="http://schemas.openxmlformats.org/spreadsheetml/2006/main" count="609" uniqueCount="319">
  <si>
    <t>TABLEAU DE SUIVI DES CONTRÔLES &amp; VÉRIFICATIONS RÉGLEMENTAIRES</t>
  </si>
  <si>
    <t>Outil de pilotage, de traçabilité et de prévention – AF SST 56</t>
  </si>
  <si>
    <t>INFORMATIONS ÉTABLISSEMENT</t>
  </si>
  <si>
    <t>PÉRIODE DE SUIVI</t>
  </si>
  <si>
    <t>Raison sociale</t>
  </si>
  <si>
    <t>Période couverte</t>
  </si>
  <si>
    <t>Adresse</t>
  </si>
  <si>
    <t>Date de création du document</t>
  </si>
  <si>
    <t>Code postal / Ville</t>
  </si>
  <si>
    <t>Date de dernière mise à jour</t>
  </si>
  <si>
    <t>Type d’établissement (ERT / ERP)</t>
  </si>
  <si>
    <t>Activité</t>
  </si>
  <si>
    <t>RESPONSABILITÉ &amp; VALIDATION DU SUIVI</t>
  </si>
  <si>
    <t>Responsable du suivi</t>
  </si>
  <si>
    <t>ACCOMPAGNEMENT PRÉVENTION</t>
  </si>
  <si>
    <t>Fonction</t>
  </si>
  <si>
    <t>Organisme</t>
  </si>
  <si>
    <t>AF SST 56</t>
  </si>
  <si>
    <t>Date de validation</t>
  </si>
  <si>
    <t>Intervenant</t>
  </si>
  <si>
    <t>Anthony Bougeard</t>
  </si>
  <si>
    <t>Nature de l’intervention</t>
  </si>
  <si>
    <t>Appui méthodologique / Structuration du suivi</t>
  </si>
  <si>
    <t>Ce document est un outil d’aide au suivi des contrôles, maintenances et vérifications périodiques.
Il ne se substitue pas aux obligations réglementaires, aux registres réglementaires obligatoires, ni aux prescriptions des fabricants ou organismes compétents.
Les périodicités et exigences peuvent varier selon la nature des équipements, leur usage, leur environnement et les textes applicables.</t>
  </si>
  <si>
    <t>TABLEAU DE BORD — Maintenances &amp; vérifications (vue Direction)</t>
  </si>
  <si>
    <t>Compatible anciennes versions Excel : pas de fonctions dynamiques (LET/FILTER/etc.).</t>
  </si>
  <si>
    <t>TOTAL ACTIONS SUIVIES</t>
  </si>
  <si>
    <t>CONFORMES</t>
  </si>
  <si>
    <t>À PROGRAMMER ≤ 30 J</t>
  </si>
  <si>
    <t>À PROGRAMMER ≤ 90 J</t>
  </si>
  <si>
    <t>RETARDS &gt; 30 J</t>
  </si>
  <si>
    <t>À PROGRAMMER ≤ 180 J</t>
  </si>
  <si>
    <t>Statut</t>
  </si>
  <si>
    <t>Nb</t>
  </si>
  <si>
    <t>CONFORME</t>
  </si>
  <si>
    <t>A PROGRAMMER</t>
  </si>
  <si>
    <t>EN RETARD</t>
  </si>
  <si>
    <t>Horizon (jours)</t>
  </si>
  <si>
    <t>À programmer ≤ 30j</t>
  </si>
  <si>
    <t>À programmer 31–90j</t>
  </si>
  <si>
    <t>À programmer 91–180j</t>
  </si>
  <si>
    <t>Retard 1–3 mois</t>
  </si>
  <si>
    <t>Retard 3–6 mois</t>
  </si>
  <si>
    <t>Retard &gt; 6 mois</t>
  </si>
  <si>
    <t>Famille</t>
  </si>
  <si>
    <t>Total</t>
  </si>
  <si>
    <t>Conforme</t>
  </si>
  <si>
    <t>À programmer</t>
  </si>
  <si>
    <t>En retard</t>
  </si>
  <si>
    <t>TOP 10 — Prochaines échéances (compatible)</t>
  </si>
  <si>
    <t>Sécurité incendie</t>
  </si>
  <si>
    <t>Échéance</t>
  </si>
  <si>
    <t>Jours</t>
  </si>
  <si>
    <t>Équipement</t>
  </si>
  <si>
    <t>Localisation</t>
  </si>
  <si>
    <t>Installations électriques</t>
  </si>
  <si>
    <t>Équipements de travail</t>
  </si>
  <si>
    <t>Bâtiment / accès</t>
  </si>
  <si>
    <t>Équipements sous pression</t>
  </si>
  <si>
    <t>Installations thermiques</t>
  </si>
  <si>
    <t>Installations gaz</t>
  </si>
  <si>
    <t>EPI / Travail en hauteur</t>
  </si>
  <si>
    <t>Premiers secours</t>
  </si>
  <si>
    <t>Stockage</t>
  </si>
  <si>
    <t>Machines</t>
  </si>
  <si>
    <t>Modèle (liste)</t>
  </si>
  <si>
    <t>Équipement / installation</t>
  </si>
  <si>
    <t>Type d’action</t>
  </si>
  <si>
    <t>Nature de l’action</t>
  </si>
  <si>
    <t>ERT</t>
  </si>
  <si>
    <t>ERP</t>
  </si>
  <si>
    <t>Périodicité (mois)
(standard)</t>
  </si>
  <si>
    <t>Périodicité (mois)
(saisie manuelle)</t>
  </si>
  <si>
    <t>Périodicité (texte)</t>
  </si>
  <si>
    <t>Dernière date</t>
  </si>
  <si>
    <t>Prochaine échéance</t>
  </si>
  <si>
    <t>Jours restants</t>
  </si>
  <si>
    <t>Qui réalise</t>
  </si>
  <si>
    <t>Organisme agréé requis</t>
  </si>
  <si>
    <t>Traçabilité</t>
  </si>
  <si>
    <t>Références Réglementaires</t>
  </si>
  <si>
    <t>Responsable interne</t>
  </si>
  <si>
    <t>Prestataire / organisme</t>
  </si>
  <si>
    <t>Date planifiée</t>
  </si>
  <si>
    <t>Date réalisée</t>
  </si>
  <si>
    <t>N° rapport / preuve</t>
  </si>
  <si>
    <t>Observations</t>
  </si>
  <si>
    <t>Clé TOP10 (technique)</t>
  </si>
  <si>
    <t>SSI | Vérifications / essais (ERP)</t>
  </si>
  <si>
    <t>Local technique RDC</t>
  </si>
  <si>
    <t>Extincteurs | Maintenance / vérification annuelle</t>
  </si>
  <si>
    <t>Ensemble des locaux du site</t>
  </si>
  <si>
    <t>Désenfumage | Vérification périodique</t>
  </si>
  <si>
    <t>Accueil</t>
  </si>
  <si>
    <t>BAES/BAEH | Maintenance annuelle</t>
  </si>
  <si>
    <t>Ascenseur | Maintenance</t>
  </si>
  <si>
    <t>Couloir RDC</t>
  </si>
  <si>
    <t>Ascenseur | VGP annuelle</t>
  </si>
  <si>
    <t>Portes automatiques/sectionnelles | Vérification périodique</t>
  </si>
  <si>
    <t>Rayonnages | Vérification annuelle</t>
  </si>
  <si>
    <t>Réserve matériel RDC</t>
  </si>
  <si>
    <t>Lignes de vie | Vérification annuelle</t>
  </si>
  <si>
    <t>Toit du site</t>
  </si>
  <si>
    <t>Équipements sous pression | Inspection périodique</t>
  </si>
  <si>
    <t>Atelier</t>
  </si>
  <si>
    <t>Harnais | Vérification annuelle</t>
  </si>
  <si>
    <t>DAE | Maintenance / surveillance</t>
  </si>
  <si>
    <t>Trousse de secours | Vérification contenu</t>
  </si>
  <si>
    <t>Modèle (à sélectionner)</t>
  </si>
  <si>
    <t>ERT (Code du travail)</t>
  </si>
  <si>
    <t>ERP (Règlement sécurité)</t>
  </si>
  <si>
    <t>Périodicité (mois)</t>
  </si>
  <si>
    <t>Qui réalise (référence)</t>
  </si>
  <si>
    <t>Organisme agréé / accrédité requis</t>
  </si>
  <si>
    <t>Traçabilité (référence)</t>
  </si>
  <si>
    <t>Références principales</t>
  </si>
  <si>
    <t>Notes</t>
  </si>
  <si>
    <t>Installations électriques | Maintenance</t>
  </si>
  <si>
    <t>Maintenance</t>
  </si>
  <si>
    <t>Entretien</t>
  </si>
  <si>
    <t>Obligatoire</t>
  </si>
  <si>
    <t>Selon besoin</t>
  </si>
  <si>
    <t>Personne compétente</t>
  </si>
  <si>
    <t>NON</t>
  </si>
  <si>
    <t>Bon d'intervention</t>
  </si>
  <si>
    <t>R.4224-17</t>
  </si>
  <si>
    <t>Installations électriques | Vérification initiale</t>
  </si>
  <si>
    <t>Vérification initiale</t>
  </si>
  <si>
    <t>Contrôle réglementaire</t>
  </si>
  <si>
    <t>Avant mise en service</t>
  </si>
  <si>
    <t>Organisme accrédité</t>
  </si>
  <si>
    <t>OUI</t>
  </si>
  <si>
    <t>Rapport</t>
  </si>
  <si>
    <t>R.4226-16 – Arrêté 26/12/2011</t>
  </si>
  <si>
    <t>Installations électriques | Vérification périodique</t>
  </si>
  <si>
    <t>Vérification périodique</t>
  </si>
  <si>
    <t>1 an (2 ans si conditions)</t>
  </si>
  <si>
    <t>Adapter selon conditions réglementaires/risques.</t>
  </si>
  <si>
    <t>Extincteurs</t>
  </si>
  <si>
    <t>Maintenance / vérification</t>
  </si>
  <si>
    <t>1 an</t>
  </si>
  <si>
    <t>Personne compétente qualifiée</t>
  </si>
  <si>
    <t>Étiquette + registre</t>
  </si>
  <si>
    <t>R.4227-29 / R.4227-39</t>
  </si>
  <si>
    <t>SSI | Maintenance</t>
  </si>
  <si>
    <t>SSI (Système de Sécurité Incendie)</t>
  </si>
  <si>
    <t>Préventive / corrective</t>
  </si>
  <si>
    <t>Selon contrat</t>
  </si>
  <si>
    <t>Entreprise SSI</t>
  </si>
  <si>
    <t>Registre</t>
  </si>
  <si>
    <t>R.4227-30 à 39</t>
  </si>
  <si>
    <t>Vérifications / essais</t>
  </si>
  <si>
    <t>Contrôle réglementaire (ERP)</t>
  </si>
  <si>
    <t>Obligatoire (périodicité adaptée)</t>
  </si>
  <si>
    <t>ERP : 1 an min</t>
  </si>
  <si>
    <t>Registre de sécurité ERP</t>
  </si>
  <si>
    <t>Arrêté 25/06/1980 modifié – MS</t>
  </si>
  <si>
    <t>En ERT hors ERP : périodicité à définir (R.4224-17).</t>
  </si>
  <si>
    <t>Désenfumage | Maintenance</t>
  </si>
  <si>
    <t>Désenfumage</t>
  </si>
  <si>
    <t>Selon fabricant</t>
  </si>
  <si>
    <t>Personne compétente / prestataire</t>
  </si>
  <si>
    <t>R.4227-39</t>
  </si>
  <si>
    <t>Contrôle (ERP) / maintien en conformité</t>
  </si>
  <si>
    <t>Obligatoire (ERP)</t>
  </si>
  <si>
    <t>Registre / rapport</t>
  </si>
  <si>
    <t>Instruction technique 246 / APSAD R17</t>
  </si>
  <si>
    <t>BAES/BAEH | Essais fonctionnels</t>
  </si>
  <si>
    <t>Éclairage de sécurité (BAES/BAEH)</t>
  </si>
  <si>
    <t>Essais fonctionnels</t>
  </si>
  <si>
    <t>Exploitation</t>
  </si>
  <si>
    <t>1 mois</t>
  </si>
  <si>
    <t>Exploitant</t>
  </si>
  <si>
    <t>Arrêté 14/12/2011</t>
  </si>
  <si>
    <t>BAES/BAEH | Test autonomie</t>
  </si>
  <si>
    <t>Vérification autonomie</t>
  </si>
  <si>
    <t>Vérification</t>
  </si>
  <si>
    <t>6 mois</t>
  </si>
  <si>
    <t>Maintenance annuelle</t>
  </si>
  <si>
    <t>Appareils de levage | Maintenance</t>
  </si>
  <si>
    <t>Appareils de levage (dont chariots élévateurs, PEMP…)</t>
  </si>
  <si>
    <t>Selon usage</t>
  </si>
  <si>
    <t>Mainteneur</t>
  </si>
  <si>
    <t>L.4321-1</t>
  </si>
  <si>
    <t>Appareils de levage | Mise en service</t>
  </si>
  <si>
    <t>Mise en service</t>
  </si>
  <si>
    <t>Avant utilisation</t>
  </si>
  <si>
    <t>Personne compétente / organisme</t>
  </si>
  <si>
    <t>⚠️</t>
  </si>
  <si>
    <t>R.4323-22</t>
  </si>
  <si>
    <t>Organisme requis si prescrit / selon cas.</t>
  </si>
  <si>
    <t>Appareils de levage | Vérification périodique</t>
  </si>
  <si>
    <t>6 mois (souvent)</t>
  </si>
  <si>
    <t>Arrêté 01/03/2004</t>
  </si>
  <si>
    <t>Certaines catégories : 6 mois / 12 mois selon l'équipement.</t>
  </si>
  <si>
    <t>Ascenseurs</t>
  </si>
  <si>
    <t>Entretien obligatoire</t>
  </si>
  <si>
    <t>Mensuelle</t>
  </si>
  <si>
    <t>Entreprise de maintenance</t>
  </si>
  <si>
    <t>Carnet d'entretien</t>
  </si>
  <si>
    <t>CCH</t>
  </si>
  <si>
    <t>VGP</t>
  </si>
  <si>
    <t>R.4323-23 – Arrêté 29/12/2010</t>
  </si>
  <si>
    <t>Ascenseur | CTQ</t>
  </si>
  <si>
    <t>Contrôle technique quinquennal</t>
  </si>
  <si>
    <t>5 ans</t>
  </si>
  <si>
    <t>Organisme habilité indépendant</t>
  </si>
  <si>
    <t>CCH L.125-2-4</t>
  </si>
  <si>
    <t>CTQ distinct de la maintenance.</t>
  </si>
  <si>
    <t>Portes automatiques/sectionnelles | Maintenance</t>
  </si>
  <si>
    <t>Portes automatiques / sectionnelles / grilles</t>
  </si>
  <si>
    <t>Maintenance périodique</t>
  </si>
  <si>
    <t>Entretien / réglages</t>
  </si>
  <si>
    <t>Selon fabricant (souvent 1 an)</t>
  </si>
  <si>
    <t>Personne compétente / prestataire spécialisé</t>
  </si>
  <si>
    <t>Contrôle de sécurité</t>
  </si>
  <si>
    <t>Rapport de vérification</t>
  </si>
  <si>
    <t>Arrêté 21/12/1993</t>
  </si>
  <si>
    <t>Portes automatiques/sectionnelles | Après incident</t>
  </si>
  <si>
    <t>Vérification après incident</t>
  </si>
  <si>
    <t>Après travaux / choc</t>
  </si>
  <si>
    <t>Rayonnages | Surveillance visuelle</t>
  </si>
  <si>
    <t>Rayonnages métalliques</t>
  </si>
  <si>
    <t>Surveillance état</t>
  </si>
  <si>
    <t>Recommandée</t>
  </si>
  <si>
    <t>Continue / visuelle (ex : mensuel)</t>
  </si>
  <si>
    <t>Personnel formé</t>
  </si>
  <si>
    <t>Fiche interne</t>
  </si>
  <si>
    <t>INRS ED 771</t>
  </si>
  <si>
    <t>Recommandation</t>
  </si>
  <si>
    <t>Lignes de vie | Avant usage</t>
  </si>
  <si>
    <t>Lignes de vie et points d'ancrage</t>
  </si>
  <si>
    <t>Surveillance</t>
  </si>
  <si>
    <t>Avant usage</t>
  </si>
  <si>
    <t>Utilisateur formé</t>
  </si>
  <si>
    <t>-</t>
  </si>
  <si>
    <t>Maintien en conformité</t>
  </si>
  <si>
    <t>R.4323 (selon équipement)</t>
  </si>
  <si>
    <t>Équipements sous pression | Maintenance</t>
  </si>
  <si>
    <t>Équipements sous pression (compresseur, cuve…)</t>
  </si>
  <si>
    <t>Personnel qualifié</t>
  </si>
  <si>
    <t>Arrêté 20/11/2017</t>
  </si>
  <si>
    <t>Inspection périodique</t>
  </si>
  <si>
    <t>4 ans (général)</t>
  </si>
  <si>
    <t>Dossier d'exploitation</t>
  </si>
  <si>
    <t>Selon catégorie/fluide : peut varier.</t>
  </si>
  <si>
    <t>Équipements sous pression | Requalification</t>
  </si>
  <si>
    <t>Requalification</t>
  </si>
  <si>
    <t>10 ans (général)</t>
  </si>
  <si>
    <t>Organisme habilité</t>
  </si>
  <si>
    <t>Attestation</t>
  </si>
  <si>
    <t>Chaudières | Entretien annuel</t>
  </si>
  <si>
    <t>Installations thermiques (chaudières)</t>
  </si>
  <si>
    <t>Prestataire qualifié</t>
  </si>
  <si>
    <t>R.224-20</t>
  </si>
  <si>
    <t>Chaudières | Contrôle périodique (&gt;400 kW)</t>
  </si>
  <si>
    <t>Contrôle périodique</t>
  </si>
  <si>
    <t>2 ans (&gt;400 kW)</t>
  </si>
  <si>
    <t>Prestataire</t>
  </si>
  <si>
    <t>Arrêté 02/10/2009</t>
  </si>
  <si>
    <t>Applicable selon puissance.</t>
  </si>
  <si>
    <t>Installations gaz | Maintenance</t>
  </si>
  <si>
    <t>R.4226-14</t>
  </si>
  <si>
    <t>Installations gaz | Vérification périodique</t>
  </si>
  <si>
    <t>Harnais / systèmes antichute (EPI)</t>
  </si>
  <si>
    <t>1 an (mini)</t>
  </si>
  <si>
    <t>Personne compétente désignée</t>
  </si>
  <si>
    <t>Fiche de suivi / registre</t>
  </si>
  <si>
    <t>R.4322-1</t>
  </si>
  <si>
    <t>Harnais | Avant usage</t>
  </si>
  <si>
    <t>Vérification avant utilisation</t>
  </si>
  <si>
    <t>Contrôle visuel utilisateur</t>
  </si>
  <si>
    <t>Avant chaque usage</t>
  </si>
  <si>
    <t>R.4323-95</t>
  </si>
  <si>
    <t>Machines dangereuses | Vérification périodique</t>
  </si>
  <si>
    <t>Presses / massicots / compacteurs / bennes à ordures</t>
  </si>
  <si>
    <t>3 mois</t>
  </si>
  <si>
    <t>R.4323-23 – Arrêté 05/03/1993</t>
  </si>
  <si>
    <t>Machines dangereuses | Maintenance</t>
  </si>
  <si>
    <t>Selon fabricant / usage</t>
  </si>
  <si>
    <t>Personnel compétent / mainteneur</t>
  </si>
  <si>
    <t>Carnet maintenance</t>
  </si>
  <si>
    <t>Défibrillateur (DAE)</t>
  </si>
  <si>
    <t>Maintenance / surveillance</t>
  </si>
  <si>
    <t>Suivi état matériel</t>
  </si>
  <si>
    <t>Obligatoire si présent</t>
  </si>
  <si>
    <t>Selon fabricant (surveillance régulière)</t>
  </si>
  <si>
    <t>Exploitant ou prestataire</t>
  </si>
  <si>
    <t>Trousse de secours</t>
  </si>
  <si>
    <t>Vérification du contenu</t>
  </si>
  <si>
    <t>Régulier (ex : mensuel)</t>
  </si>
  <si>
    <t>Personne désignée</t>
  </si>
  <si>
    <t>Fiche de contrôle</t>
  </si>
  <si>
    <t>Adapter à l'effectif/risques.</t>
  </si>
  <si>
    <t>MODE D'EMPLOI</t>
  </si>
  <si>
    <t>🧩 Étape 1 – Ajouter un équipement à suivre
Dans l’onglet Suivi :
Cliquer dans la colonne « Modèle (liste) »
Sélectionner un modèle dans la liste déroulante
(ex. : Extincteurs – maintenance annuelle, Ascenseur – maintenance mensuelle, etc.)
➡️ Les colonnes suivantes se remplissent automatiquement :
     - Famille
     - Équipement
     - Type d’action
     - Nature de l’action
     - ERT / ERP
     - Périodicité standard
     - Références réglementaires</t>
  </si>
  <si>
    <t>✍️ Étape 2 – Compléter les informations spécifiques
Les colonnes à compléter manuellement sont indiquées en bleu.
À minima, renseigner :
     - Localisation de l’équipement
     - Dernière date de réalisation
     - Responsable interne
     - Prestataire / organisme
     - N° de rapport ou preuve
👉 Ces informations permettent :
     - d’assurer la traçabilité,
     - de justifier la conformité en cas de contrôle.</t>
  </si>
  <si>
    <t>📅 Étape 3 – Comprendre les calculs automatiques
Une fois la dernière date renseignée :
📌 Prochaine échéance
→ calculée automatiquement à partir de la périodicité
⏳ Jours restants
→ nombre de jours avant échéance
🚦 Statut (automatique) :
     ✅ CONFORME
     ⚠️ À PROGRAMMER (échéance proche)
     ❌ EN RETARD
👉 Le statut change automatiquement en fonction de la date du jour.</t>
  </si>
  <si>
    <t>🔄 Étape 4 – Adapter les périodicités si nécessaire
La colonne « Périodicité (mois) » est modifiable.
Exemples :
     - équipement soumis à une fréquence plus rapprochée,
     - préconisation constructeur spécifique,
     - contraintes d’exploitation particulières.
⚠️ Toute modification doit être faite en connaissance du cadre réglementaire applicable.</t>
  </si>
  <si>
    <t>➕ Étape 5 – Ajouter un nouvel équipement (optionnel)
Dans l’onglet Catalogue :
     - Ajouter une nouvelle ligne en bas du tableau
     - Renseigner les champs nécessaires
     - Le nouveau modèle sera automatiquement disponible dans la liste déroulante de l’onglet Suivi
👉 Cette fonctionnalité permet d’adapter l’outil à toutes les situations.</t>
  </si>
  <si>
    <t>📎 Traçabilité et bonnes pratiques
Il est recommandé de :
     - conserver les rapports de vérification, attestations et comptes rendus,
     - référencer ces documents dans la colonne « N° rapport / preuve »,
     - centraliser les documents dans un dossier identifié (numérique ou papier).</t>
  </si>
  <si>
    <t>⚠️ Information importante
Ce tableau est un outil d’aide au suivi.
Il ne se substitue pas aux obligations réglementaires, aux registres officiels, aux notices fabricants ni aux prescriptions spécifiques applicables à certains équipements.
La liste des équipements n’est pas exhaustive et certaines particularités techniques ou d’usage peuvent modifier les obligations et périodicités indiquées.</t>
  </si>
  <si>
    <t>🧠 Conseil prévention
Un tableau de suivi à jour est un véritable outil de pilotage de la prévention,
à condition d’être tenu régulièrement et cohérent avec la réalité du terrain.</t>
  </si>
  <si>
    <t>Anthony BOUGEARD</t>
  </si>
  <si>
    <t>Audits &amp; Formations en Santé &amp; Sécurité au Travail</t>
  </si>
  <si>
    <t>Saint Avé, le 28/12/2025</t>
  </si>
  <si>
    <t>Conception du fichier : AF SST 56 - BOUGEARD Anthony  /  Version du 28/12/2025</t>
  </si>
  <si>
    <t>Nom de l’outil</t>
  </si>
  <si>
    <t>Version</t>
  </si>
  <si>
    <t>v1.0 (standard)</t>
  </si>
  <si>
    <t>Date de génération</t>
  </si>
  <si>
    <t>28/12/2025 17:40</t>
  </si>
  <si>
    <t>Contact</t>
  </si>
  <si>
    <t>Site / e-mail / téléphone</t>
  </si>
  <si>
    <t>INFORMATIONS &amp; TRACABILITE</t>
  </si>
  <si>
    <t>www.afsst56.fr / contact@afsst56.fr / 06 95 48 76 83</t>
  </si>
  <si>
    <t>Organisme concepteur</t>
  </si>
  <si>
    <t>Suivi Maintenances &amp; Vérifications – Niveau expert</t>
  </si>
  <si>
    <t>AF SST 56 (Audits &amp; Formations en Santé &amp; Sécurité au Travail)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</si>
</sst>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F800]dddd\,\ mmmm\ dd\,\ yyyy"/>
  </numFmts>
  <fonts count="21" x14ac:knownFonts="1">
    <font>
      <sz val="11"/>
      <color theme="1"/>
      <name val="Calibri"/>
      <family val="2"/>
      <scheme val="minor"/>
    </font>
    <font>
      <b/>
      <sz val="11"/>
      <color rgb="FFFFFFFF"/>
      <name val="Calibri"/>
      <family val="2"/>
    </font>
    <font>
      <sz val="11"/>
      <color rgb="FF0000FF"/>
      <name val="Calibri"/>
      <family val="2"/>
    </font>
    <font>
      <sz val="12"/>
      <color theme="1"/>
      <name val="Calibri"/>
      <family val="2"/>
      <scheme val="minor"/>
    </font>
    <font>
      <b/>
      <sz val="12"/>
      <color theme="3" tint="-0.249977111117893"/>
      <name val="Calibri"/>
      <family val="2"/>
      <scheme val="minor"/>
    </font>
    <font>
      <b/>
      <u/>
      <sz val="20"/>
      <color theme="3" tint="-0.249977111117893"/>
      <name val="Calibri"/>
      <family val="2"/>
    </font>
    <font>
      <b/>
      <sz val="12"/>
      <color rgb="FFFFFFFF"/>
      <name val="Calibri"/>
      <family val="2"/>
    </font>
    <font>
      <b/>
      <sz val="11"/>
      <name val="Calibri"/>
    </font>
    <font>
      <sz val="9"/>
      <color rgb="FF404040"/>
      <name val="Calibri"/>
    </font>
    <font>
      <b/>
      <sz val="10"/>
      <color rgb="FF0F4C5C"/>
      <name val="Calibri"/>
    </font>
    <font>
      <b/>
      <sz val="20"/>
      <color rgb="FF0F4C5C"/>
      <name val="Calibri"/>
    </font>
    <font>
      <b/>
      <sz val="12"/>
      <color rgb="FF0F4C5C"/>
      <name val="Calibri"/>
    </font>
    <font>
      <i/>
      <sz val="9"/>
      <color rgb="FF404040"/>
      <name val="Calibri"/>
      <family val="2"/>
    </font>
    <font>
      <b/>
      <sz val="14"/>
      <color rgb="FF404040"/>
      <name val="Calibri"/>
      <family val="2"/>
    </font>
    <font>
      <b/>
      <sz val="22"/>
      <color rgb="FFFFFFFF"/>
      <name val="Calibri"/>
      <family val="2"/>
    </font>
    <font>
      <b/>
      <sz val="18"/>
      <color rgb="FFFFFFFF"/>
      <name val="Calibri"/>
    </font>
    <font>
      <b/>
      <sz val="12"/>
      <color rgb="FF0F4C5C"/>
      <name val="Calibri"/>
    </font>
    <font>
      <b/>
      <sz val="11"/>
      <name val="Calibri"/>
    </font>
    <font>
      <sz val="10"/>
      <color rgb="FF404040"/>
      <name val="Calibri"/>
    </font>
    <font>
      <b/>
      <sz val="11"/>
      <color theme="3" tint="-0.249977111117893"/>
      <name val="Calibri"/>
      <family val="2"/>
    </font>
    <font>
      <b/>
      <sz val="12"/>
      <color theme="3" tint="-0.249977111117893"/>
      <name val="Calibri"/>
      <family val="2"/>
    </font>
  </fonts>
  <fills count="10">
    <fill>
      <patternFill patternType="none"/>
    </fill>
    <fill>
      <patternFill patternType="gray125"/>
    </fill>
    <fill>
      <patternFill patternType="solid">
        <fgColor rgb="FF0F4C5C"/>
      </patternFill>
    </fill>
    <fill>
      <patternFill patternType="solid">
        <fgColor rgb="FFDCEFF4"/>
      </patternFill>
    </fill>
    <fill>
      <patternFill patternType="solid">
        <fgColor rgb="FFE9F2F5"/>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6F6F6"/>
      </patternFill>
    </fill>
    <fill>
      <patternFill patternType="solid">
        <fgColor rgb="FF0F4C5C"/>
      </patternFill>
    </fill>
    <fill>
      <patternFill patternType="solid">
        <fgColor rgb="FFE9F2F5"/>
      </patternFill>
    </fill>
  </fills>
  <borders count="11">
    <border>
      <left/>
      <right/>
      <top/>
      <bottom/>
      <diagonal/>
    </border>
    <border>
      <left style="thin">
        <color rgb="FFA0A0A0"/>
      </left>
      <right style="thin">
        <color rgb="FFA0A0A0"/>
      </right>
      <top style="thin">
        <color rgb="FFA0A0A0"/>
      </top>
      <bottom style="thin">
        <color rgb="FFA0A0A0"/>
      </bottom>
      <diagonal/>
    </border>
    <border>
      <left style="thin">
        <color rgb="FFB0B0B0"/>
      </left>
      <right style="thin">
        <color rgb="FFB0B0B0"/>
      </right>
      <top style="thin">
        <color rgb="FFB0B0B0"/>
      </top>
      <bottom style="thin">
        <color rgb="FFB0B0B0"/>
      </bottom>
      <diagonal/>
    </border>
    <border>
      <left style="medium">
        <color rgb="FFB0B0B0"/>
      </left>
      <right style="thin">
        <color rgb="FFB0B0B0"/>
      </right>
      <top style="medium">
        <color rgb="FFB0B0B0"/>
      </top>
      <bottom style="thin">
        <color rgb="FFB0B0B0"/>
      </bottom>
      <diagonal/>
    </border>
    <border>
      <left style="thin">
        <color rgb="FFB0B0B0"/>
      </left>
      <right style="thin">
        <color rgb="FFB0B0B0"/>
      </right>
      <top style="medium">
        <color rgb="FFB0B0B0"/>
      </top>
      <bottom style="thin">
        <color rgb="FFB0B0B0"/>
      </bottom>
      <diagonal/>
    </border>
    <border>
      <left style="thin">
        <color rgb="FFB0B0B0"/>
      </left>
      <right style="medium">
        <color rgb="FFB0B0B0"/>
      </right>
      <top style="medium">
        <color rgb="FFB0B0B0"/>
      </top>
      <bottom style="thin">
        <color rgb="FFB0B0B0"/>
      </bottom>
      <diagonal/>
    </border>
    <border>
      <left style="medium">
        <color rgb="FFB0B0B0"/>
      </left>
      <right style="thin">
        <color rgb="FFB0B0B0"/>
      </right>
      <top style="thin">
        <color rgb="FFB0B0B0"/>
      </top>
      <bottom style="thin">
        <color rgb="FFB0B0B0"/>
      </bottom>
      <diagonal/>
    </border>
    <border>
      <left style="thin">
        <color rgb="FFB0B0B0"/>
      </left>
      <right style="medium">
        <color rgb="FFB0B0B0"/>
      </right>
      <top style="thin">
        <color rgb="FFB0B0B0"/>
      </top>
      <bottom style="thin">
        <color rgb="FFB0B0B0"/>
      </bottom>
      <diagonal/>
    </border>
    <border>
      <left style="medium">
        <color rgb="FFB0B0B0"/>
      </left>
      <right style="thin">
        <color rgb="FFB0B0B0"/>
      </right>
      <top style="thin">
        <color rgb="FFB0B0B0"/>
      </top>
      <bottom style="medium">
        <color rgb="FFB0B0B0"/>
      </bottom>
      <diagonal/>
    </border>
    <border>
      <left style="thin">
        <color rgb="FFB0B0B0"/>
      </left>
      <right style="thin">
        <color rgb="FFB0B0B0"/>
      </right>
      <top style="thin">
        <color rgb="FFB0B0B0"/>
      </top>
      <bottom style="medium">
        <color rgb="FFB0B0B0"/>
      </bottom>
      <diagonal/>
    </border>
    <border>
      <left style="thin">
        <color rgb="FFB0B0B0"/>
      </left>
      <right style="medium">
        <color rgb="FFB0B0B0"/>
      </right>
      <top style="thin">
        <color rgb="FFB0B0B0"/>
      </top>
      <bottom style="medium">
        <color rgb="FFB0B0B0"/>
      </bottom>
      <diagonal/>
    </border>
  </borders>
  <cellStyleXfs count="1">
    <xf numFmtId="0" fontId="0" fillId="0" borderId="0"/>
  </cellStyleXfs>
  <cellXfs count="74">
    <xf numFmtId="0" fontId="0" fillId="0" borderId="0" xfId="0"/>
    <xf numFmtId="0" fontId="1" fillId="2" borderId="1" xfId="0" applyFont="1"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center" vertical="center"/>
    </xf>
    <xf numFmtId="0" fontId="0" fillId="5" borderId="1" xfId="0" applyFill="1" applyBorder="1" applyAlignment="1" applyProtection="1">
      <alignment horizontal="left" vertical="center" wrapText="1"/>
      <protection locked="0"/>
    </xf>
    <xf numFmtId="0" fontId="2" fillId="5" borderId="1" xfId="0" applyFont="1" applyFill="1" applyBorder="1" applyAlignment="1" applyProtection="1">
      <alignment horizontal="left" vertical="center" wrapText="1"/>
      <protection locked="0"/>
    </xf>
    <xf numFmtId="0" fontId="2" fillId="5"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hidden="1"/>
    </xf>
    <xf numFmtId="14" fontId="0" fillId="0" borderId="1" xfId="0" applyNumberFormat="1" applyBorder="1" applyAlignment="1" applyProtection="1">
      <alignment horizontal="center" vertical="center" wrapText="1"/>
      <protection hidden="1"/>
    </xf>
    <xf numFmtId="0" fontId="0" fillId="0" borderId="1" xfId="0" applyBorder="1" applyAlignment="1" applyProtection="1">
      <alignment horizontal="left" vertical="center" wrapText="1"/>
      <protection hidden="1"/>
    </xf>
    <xf numFmtId="0" fontId="5" fillId="0" borderId="0" xfId="0" applyFont="1" applyAlignment="1" applyProtection="1">
      <alignment horizontal="center" vertical="center" wrapText="1"/>
      <protection hidden="1"/>
    </xf>
    <xf numFmtId="0" fontId="0" fillId="0" borderId="0" xfId="0" applyProtection="1">
      <protection hidden="1"/>
    </xf>
    <xf numFmtId="0" fontId="0" fillId="0" borderId="0" xfId="0" applyAlignment="1" applyProtection="1">
      <alignment horizontal="left" vertical="top" wrapText="1"/>
      <protection hidden="1"/>
    </xf>
    <xf numFmtId="0" fontId="0" fillId="0" borderId="0" xfId="0" applyAlignment="1" applyProtection="1">
      <alignment vertical="top" wrapText="1"/>
      <protection hidden="1"/>
    </xf>
    <xf numFmtId="0" fontId="4" fillId="0" borderId="0" xfId="0" applyFont="1" applyAlignment="1" applyProtection="1">
      <alignment horizontal="right"/>
      <protection hidden="1"/>
    </xf>
    <xf numFmtId="0" fontId="4" fillId="0" borderId="0" xfId="0" applyFont="1" applyAlignment="1" applyProtection="1">
      <alignment horizontal="right" vertical="top" wrapText="1"/>
      <protection hidden="1"/>
    </xf>
    <xf numFmtId="0" fontId="0" fillId="0" borderId="1" xfId="0" applyBorder="1" applyAlignment="1" applyProtection="1">
      <alignment horizontal="left" vertical="top" wrapText="1"/>
      <protection locked="0"/>
    </xf>
    <xf numFmtId="0" fontId="6" fillId="2" borderId="1" xfId="0" applyFont="1" applyFill="1" applyBorder="1" applyAlignment="1">
      <alignment horizontal="center" vertical="center" wrapText="1"/>
    </xf>
    <xf numFmtId="0" fontId="3" fillId="0" borderId="0" xfId="0" applyFont="1"/>
    <xf numFmtId="14" fontId="2" fillId="5" borderId="1" xfId="0" applyNumberFormat="1" applyFont="1" applyFill="1" applyBorder="1" applyAlignment="1" applyProtection="1">
      <alignment horizontal="center" vertical="center" wrapText="1"/>
      <protection locked="0"/>
    </xf>
    <xf numFmtId="0" fontId="2" fillId="6" borderId="1"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hidden="1"/>
    </xf>
    <xf numFmtId="0" fontId="7" fillId="3" borderId="5" xfId="0" applyFont="1" applyFill="1" applyBorder="1" applyAlignment="1" applyProtection="1">
      <alignment horizontal="center" vertical="center" wrapText="1"/>
      <protection hidden="1"/>
    </xf>
    <xf numFmtId="0" fontId="0" fillId="0" borderId="2" xfId="0" applyBorder="1" applyAlignment="1" applyProtection="1">
      <alignment horizontal="left" vertical="center" wrapText="1"/>
      <protection hidden="1"/>
    </xf>
    <xf numFmtId="0" fontId="0" fillId="0" borderId="7" xfId="0" applyBorder="1" applyAlignment="1" applyProtection="1">
      <alignment horizontal="center" vertical="center" wrapText="1"/>
      <protection hidden="1"/>
    </xf>
    <xf numFmtId="0" fontId="0" fillId="0" borderId="9" xfId="0" applyBorder="1" applyAlignment="1" applyProtection="1">
      <alignment horizontal="left" vertical="center" wrapText="1"/>
      <protection hidden="1"/>
    </xf>
    <xf numFmtId="0" fontId="0" fillId="0" borderId="10" xfId="0" applyBorder="1" applyAlignment="1" applyProtection="1">
      <alignment horizontal="center" vertical="center" wrapText="1"/>
      <protection hidden="1"/>
    </xf>
    <xf numFmtId="0" fontId="7" fillId="3" borderId="3" xfId="0" applyFont="1" applyFill="1" applyBorder="1" applyAlignment="1" applyProtection="1">
      <alignment horizontal="center" vertical="center" wrapText="1"/>
      <protection hidden="1"/>
    </xf>
    <xf numFmtId="14" fontId="8" fillId="0" borderId="6" xfId="0" applyNumberFormat="1" applyFont="1" applyBorder="1" applyAlignment="1" applyProtection="1">
      <alignment horizontal="center" vertical="center" wrapText="1"/>
      <protection hidden="1"/>
    </xf>
    <xf numFmtId="0" fontId="8" fillId="0" borderId="2" xfId="0" applyFont="1" applyBorder="1" applyAlignment="1" applyProtection="1">
      <alignment horizontal="center" vertical="center" wrapText="1"/>
      <protection hidden="1"/>
    </xf>
    <xf numFmtId="0" fontId="8" fillId="0" borderId="2" xfId="0" applyFont="1" applyBorder="1" applyAlignment="1" applyProtection="1">
      <alignment horizontal="left" vertical="center" wrapText="1"/>
      <protection hidden="1"/>
    </xf>
    <xf numFmtId="0" fontId="8" fillId="0" borderId="7" xfId="0" applyFont="1" applyBorder="1" applyAlignment="1" applyProtection="1">
      <alignment horizontal="left" vertical="center" wrapText="1"/>
      <protection hidden="1"/>
    </xf>
    <xf numFmtId="14" fontId="8" fillId="0" borderId="8" xfId="0" applyNumberFormat="1" applyFont="1" applyBorder="1" applyAlignment="1" applyProtection="1">
      <alignment horizontal="center" vertical="center" wrapText="1"/>
      <protection hidden="1"/>
    </xf>
    <xf numFmtId="0" fontId="8" fillId="0" borderId="9" xfId="0" applyFont="1" applyBorder="1" applyAlignment="1" applyProtection="1">
      <alignment horizontal="center" vertical="center" wrapText="1"/>
      <protection hidden="1"/>
    </xf>
    <xf numFmtId="0" fontId="8" fillId="0" borderId="9" xfId="0" applyFont="1" applyBorder="1" applyAlignment="1" applyProtection="1">
      <alignment horizontal="left" vertical="center" wrapText="1"/>
      <protection hidden="1"/>
    </xf>
    <xf numFmtId="0" fontId="8" fillId="0" borderId="10" xfId="0" applyFont="1" applyBorder="1" applyAlignment="1" applyProtection="1">
      <alignment horizontal="left" vertical="center" wrapText="1"/>
      <protection hidden="1"/>
    </xf>
    <xf numFmtId="0" fontId="0" fillId="0" borderId="6" xfId="0" applyBorder="1" applyAlignment="1" applyProtection="1">
      <alignment horizontal="left" vertical="center" wrapText="1"/>
      <protection hidden="1"/>
    </xf>
    <xf numFmtId="0" fontId="0" fillId="0" borderId="2" xfId="0" applyBorder="1" applyAlignment="1" applyProtection="1">
      <alignment horizontal="center" vertical="center" wrapText="1"/>
      <protection hidden="1"/>
    </xf>
    <xf numFmtId="0" fontId="0" fillId="0" borderId="8" xfId="0" applyBorder="1" applyAlignment="1" applyProtection="1">
      <alignment horizontal="left" vertical="center" wrapText="1"/>
      <protection hidden="1"/>
    </xf>
    <xf numFmtId="0" fontId="0" fillId="0" borderId="9" xfId="0" applyBorder="1" applyAlignment="1" applyProtection="1">
      <alignment horizontal="center" vertical="center" wrapText="1"/>
      <protection hidden="1"/>
    </xf>
    <xf numFmtId="0" fontId="16" fillId="0" borderId="0" xfId="0" applyFont="1" applyAlignment="1">
      <alignment vertical="center"/>
    </xf>
    <xf numFmtId="0" fontId="20" fillId="0" borderId="0" xfId="0" applyFont="1" applyAlignment="1">
      <alignment vertical="center"/>
    </xf>
    <xf numFmtId="0" fontId="0" fillId="0" borderId="0" xfId="0" applyAlignment="1">
      <alignment vertical="center"/>
    </xf>
    <xf numFmtId="0" fontId="19" fillId="0" borderId="3" xfId="0" applyFont="1" applyBorder="1" applyAlignment="1">
      <alignment vertical="center"/>
    </xf>
    <xf numFmtId="0" fontId="0" fillId="0" borderId="5" xfId="0" applyBorder="1" applyAlignment="1" applyProtection="1">
      <alignment vertical="center" wrapText="1"/>
      <protection locked="0"/>
    </xf>
    <xf numFmtId="0" fontId="19" fillId="0" borderId="6" xfId="0" applyFont="1" applyBorder="1" applyAlignment="1">
      <alignment vertical="center"/>
    </xf>
    <xf numFmtId="0" fontId="0" fillId="0" borderId="7" xfId="0" applyBorder="1" applyAlignment="1" applyProtection="1">
      <alignment vertical="center" wrapText="1"/>
      <protection locked="0"/>
    </xf>
    <xf numFmtId="14" fontId="0" fillId="0" borderId="7" xfId="0" applyNumberFormat="1" applyBorder="1" applyAlignment="1" applyProtection="1">
      <alignment vertical="center" wrapText="1"/>
      <protection locked="0"/>
    </xf>
    <xf numFmtId="0" fontId="19" fillId="0" borderId="8" xfId="0" applyFont="1" applyBorder="1" applyAlignment="1">
      <alignment vertical="center"/>
    </xf>
    <xf numFmtId="14" fontId="0" fillId="0" borderId="10" xfId="0" applyNumberFormat="1" applyBorder="1" applyAlignment="1" applyProtection="1">
      <alignment vertical="center" wrapText="1"/>
      <protection locked="0"/>
    </xf>
    <xf numFmtId="0" fontId="0" fillId="0" borderId="10" xfId="0" applyBorder="1" applyAlignment="1" applyProtection="1">
      <alignment vertical="center" wrapText="1"/>
      <protection locked="0"/>
    </xf>
    <xf numFmtId="0" fontId="17" fillId="0" borderId="0" xfId="0" applyFont="1" applyAlignment="1">
      <alignment vertical="center"/>
    </xf>
    <xf numFmtId="0" fontId="0" fillId="0" borderId="5" xfId="0" applyBorder="1" applyAlignment="1">
      <alignment vertical="center" wrapText="1"/>
    </xf>
    <xf numFmtId="0" fontId="0" fillId="0" borderId="7" xfId="0" applyBorder="1" applyAlignment="1">
      <alignment vertical="center" wrapText="1"/>
    </xf>
    <xf numFmtId="0" fontId="0" fillId="0" borderId="10" xfId="0" applyBorder="1" applyAlignment="1">
      <alignment vertical="center" wrapText="1"/>
    </xf>
    <xf numFmtId="0" fontId="15" fillId="8" borderId="0" xfId="0" applyFont="1" applyFill="1" applyAlignment="1">
      <alignment horizontal="center" vertical="center" wrapText="1"/>
    </xf>
    <xf numFmtId="0" fontId="0" fillId="0" borderId="0" xfId="0"/>
    <xf numFmtId="0" fontId="16" fillId="9" borderId="0" xfId="0" applyFont="1" applyFill="1" applyAlignment="1">
      <alignment horizontal="center" vertical="center" wrapText="1"/>
    </xf>
    <xf numFmtId="0" fontId="18" fillId="9" borderId="0" xfId="0" applyFont="1" applyFill="1" applyAlignment="1">
      <alignment horizontal="center" vertical="center" wrapText="1"/>
    </xf>
    <xf numFmtId="0" fontId="10" fillId="7" borderId="6" xfId="0" applyFont="1" applyFill="1" applyBorder="1" applyAlignment="1" applyProtection="1">
      <alignment horizontal="center" vertical="center" wrapText="1"/>
      <protection hidden="1"/>
    </xf>
    <xf numFmtId="0" fontId="0" fillId="0" borderId="2" xfId="0" applyBorder="1" applyProtection="1">
      <protection hidden="1"/>
    </xf>
    <xf numFmtId="0" fontId="0" fillId="0" borderId="6" xfId="0" applyBorder="1" applyProtection="1">
      <protection hidden="1"/>
    </xf>
    <xf numFmtId="0" fontId="0" fillId="0" borderId="8" xfId="0" applyBorder="1" applyProtection="1">
      <protection hidden="1"/>
    </xf>
    <xf numFmtId="0" fontId="0" fillId="0" borderId="9" xfId="0" applyBorder="1" applyProtection="1">
      <protection hidden="1"/>
    </xf>
    <xf numFmtId="0" fontId="10" fillId="7" borderId="2" xfId="0" applyFont="1" applyFill="1" applyBorder="1" applyAlignment="1" applyProtection="1">
      <alignment horizontal="center" vertical="center" wrapText="1"/>
      <protection hidden="1"/>
    </xf>
    <xf numFmtId="0" fontId="14" fillId="2" borderId="0" xfId="0" applyFont="1" applyFill="1" applyAlignment="1" applyProtection="1">
      <alignment horizontal="center" vertical="center" wrapText="1"/>
      <protection hidden="1"/>
    </xf>
    <xf numFmtId="0" fontId="0" fillId="0" borderId="0" xfId="0" applyProtection="1">
      <protection hidden="1"/>
    </xf>
    <xf numFmtId="0" fontId="8" fillId="4" borderId="0" xfId="0" applyFont="1" applyFill="1" applyAlignment="1" applyProtection="1">
      <alignment horizontal="center" vertical="center" wrapText="1"/>
      <protection hidden="1"/>
    </xf>
    <xf numFmtId="164" fontId="13" fillId="3" borderId="0" xfId="0" applyNumberFormat="1" applyFont="1" applyFill="1" applyAlignment="1" applyProtection="1">
      <alignment horizontal="center" vertical="center" wrapText="1"/>
      <protection hidden="1"/>
    </xf>
    <xf numFmtId="0" fontId="9" fillId="4" borderId="4" xfId="0" applyFont="1" applyFill="1" applyBorder="1" applyAlignment="1" applyProtection="1">
      <alignment horizontal="center" vertical="center" wrapText="1"/>
      <protection hidden="1"/>
    </xf>
    <xf numFmtId="0" fontId="0" fillId="0" borderId="4" xfId="0" applyBorder="1" applyProtection="1">
      <protection hidden="1"/>
    </xf>
    <xf numFmtId="0" fontId="12" fillId="0" borderId="0" xfId="0" applyFont="1" applyAlignment="1" applyProtection="1">
      <alignment horizontal="center" vertical="center" wrapText="1"/>
      <protection hidden="1"/>
    </xf>
    <xf numFmtId="0" fontId="11" fillId="0" borderId="0" xfId="0" applyFont="1" applyAlignment="1" applyProtection="1">
      <alignment horizontal="left" vertical="center" wrapText="1"/>
      <protection hidden="1"/>
    </xf>
    <xf numFmtId="0" fontId="9" fillId="4" borderId="3" xfId="0" applyFont="1" applyFill="1" applyBorder="1" applyAlignment="1" applyProtection="1">
      <alignment horizontal="center" vertical="center" wrapText="1"/>
      <protection hidden="1"/>
    </xf>
  </cellXfs>
  <cellStyles count="1">
    <cellStyle name="Normal" xfId="0" builtinId="0"/>
  </cellStyles>
  <dxfs count="3">
    <dxf>
      <fill>
        <patternFill>
          <bgColor rgb="FFD4EDDA"/>
        </patternFill>
      </fill>
    </dxf>
    <dxf>
      <fill>
        <patternFill>
          <bgColor rgb="FFFFF3CD"/>
        </patternFill>
      </fill>
    </dxf>
    <dxf>
      <fill>
        <patternFill>
          <bgColor rgb="FFF8D7DA"/>
        </patternFill>
      </fill>
    </dxf>
  </dxfs>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a:defRPr/>
            </a:pPr>
            <a:r>
              <a:rPr lang="fr-FR"/>
              <a:t>Répartition des statuts</a:t>
            </a:r>
          </a:p>
        </c:rich>
      </c:tx>
      <c:overlay val="1"/>
    </c:title>
    <c:autoTitleDeleted val="0"/>
    <c:plotArea>
      <c:layout>
        <c:manualLayout>
          <c:layoutTarget val="inner"/>
          <c:xMode val="edge"/>
          <c:yMode val="edge"/>
          <c:x val="0.24634484572549689"/>
          <c:y val="0.15041187159297401"/>
          <c:w val="0.50731012436153711"/>
          <c:h val="0.79441435205214728"/>
        </c:manualLayout>
      </c:layout>
      <c:doughnutChart>
        <c:varyColors val="1"/>
        <c:ser>
          <c:idx val="0"/>
          <c:order val="0"/>
          <c:tx>
            <c:strRef>
              <c:f>'Tableau de bord'!$N$6</c:f>
              <c:strCache>
                <c:ptCount val="1"/>
                <c:pt idx="0">
                  <c:v>Nb</c:v>
                </c:pt>
              </c:strCache>
            </c:strRef>
          </c:tx>
          <c:spPr>
            <a:ln>
              <a:prstDash val="solid"/>
            </a:ln>
          </c:spPr>
          <c:dLbls>
            <c:spPr>
              <a:noFill/>
              <a:ln>
                <a:noFill/>
                <a:prstDash val="solid"/>
              </a:ln>
            </c:spPr>
            <c:showLegendKey val="1"/>
            <c:showVal val="1"/>
            <c:showCatName val="1"/>
            <c:showSerName val="1"/>
            <c:showPercent val="1"/>
            <c:showBubbleSize val="1"/>
            <c:showLeaderLines val="1"/>
            <c:extLst>
              <c:ext xmlns:c15="http://schemas.microsoft.com/office/drawing/2012/chart" uri="{CE6537A1-D6FC-4f65-9D91-7224C49458BB}"/>
            </c:extLst>
          </c:dLbls>
          <c:cat>
            <c:strRef>
              <c:f>'Tableau de bord'!$M$7:$M$10</c:f>
              <c:strCache>
                <c:ptCount val="3"/>
                <c:pt idx="0">
                  <c:v>CONFORME</c:v>
                </c:pt>
                <c:pt idx="1">
                  <c:v>A PROGRAMMER</c:v>
                </c:pt>
                <c:pt idx="2">
                  <c:v>EN RETARD</c:v>
                </c:pt>
              </c:strCache>
            </c:strRef>
          </c:cat>
          <c:val>
            <c:numRef>
              <c:f>'Tableau de bord'!$N$7:$N$10</c:f>
              <c:numCache>
                <c:formatCode>General</c:formatCode>
                <c:ptCount val="4"/>
                <c:pt idx="0">
                  <c:v>5</c:v>
                </c:pt>
                <c:pt idx="1">
                  <c:v>2</c:v>
                </c:pt>
                <c:pt idx="2">
                  <c:v>6</c:v>
                </c:pt>
              </c:numCache>
            </c:numRef>
          </c:val>
          <c:extLst>
            <c:ext xmlns:c16="http://schemas.microsoft.com/office/drawing/2014/chart" uri="{C3380CC4-5D6E-409C-BE32-E72D297353CC}">
              <c16:uniqueId val="{00000000-8B75-438D-8EF0-2E2BB756A5CE}"/>
            </c:ext>
          </c:extLst>
        </c:ser>
        <c:dLbls>
          <c:showLegendKey val="1"/>
          <c:showVal val="1"/>
          <c:showCatName val="1"/>
          <c:showSerName val="1"/>
          <c:showPercent val="1"/>
          <c:showBubbleSize val="1"/>
          <c:showLeaderLines val="1"/>
        </c:dLbls>
        <c:firstSliceAng val="0"/>
        <c:holeSize val="10"/>
      </c:doughnutChart>
    </c:plotArea>
    <c:legend>
      <c:legendPos val="r"/>
      <c:overlay val="1"/>
    </c:legend>
    <c:plotVisOnly val="1"/>
    <c:dispBlanksAs val="gap"/>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a:defRPr/>
            </a:pPr>
            <a:r>
              <a:rPr lang="fr-FR"/>
              <a:t>Actions par horizon (priorisation)</a:t>
            </a:r>
          </a:p>
        </c:rich>
      </c:tx>
      <c:overlay val="1"/>
    </c:title>
    <c:autoTitleDeleted val="0"/>
    <c:plotArea>
      <c:layout>
        <c:manualLayout>
          <c:layoutTarget val="inner"/>
          <c:xMode val="edge"/>
          <c:yMode val="edge"/>
          <c:x val="2.587037037037037E-2"/>
          <c:y val="0.19228669875981139"/>
          <c:w val="0.67203537037037042"/>
          <c:h val="0.74861812889502555"/>
        </c:manualLayout>
      </c:layout>
      <c:barChart>
        <c:barDir val="col"/>
        <c:grouping val="clustered"/>
        <c:varyColors val="1"/>
        <c:ser>
          <c:idx val="0"/>
          <c:order val="0"/>
          <c:tx>
            <c:strRef>
              <c:f>'Tableau de bord'!$B$11</c:f>
              <c:strCache>
                <c:ptCount val="1"/>
                <c:pt idx="0">
                  <c:v>Nb</c:v>
                </c:pt>
              </c:strCache>
            </c:strRef>
          </c:tx>
          <c:spPr>
            <a:ln>
              <a:prstDash val="solid"/>
            </a:ln>
          </c:spPr>
          <c:invertIfNegative val="1"/>
          <c:dLbls>
            <c:spPr>
              <a:noFill/>
              <a:ln>
                <a:noFill/>
                <a:prstDash val="solid"/>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'Tableau de bord'!$A$12:$A$17</c:f>
              <c:strCache>
                <c:ptCount val="6"/>
                <c:pt idx="0">
                  <c:v>À programmer ≤ 30j</c:v>
                </c:pt>
                <c:pt idx="1">
                  <c:v>À programmer 31–90j</c:v>
                </c:pt>
                <c:pt idx="2">
                  <c:v>À programmer 91–180j</c:v>
                </c:pt>
                <c:pt idx="3">
                  <c:v>Retard 1–3 mois</c:v>
                </c:pt>
                <c:pt idx="4">
                  <c:v>Retard 3–6 mois</c:v>
                </c:pt>
                <c:pt idx="5">
                  <c:v>Retard &gt; 6 mois</c:v>
                </c:pt>
              </c:strCache>
            </c:strRef>
          </c:cat>
          <c:val>
            <c:numRef>
              <c:f>'Tableau de bord'!$B$12:$B$17</c:f>
              <c:numCache>
                <c:formatCode>General</c:formatCode>
                <c:ptCount val="6"/>
                <c:pt idx="0">
                  <c:v>2</c:v>
                </c:pt>
                <c:pt idx="1">
                  <c:v>0</c:v>
                </c:pt>
                <c:pt idx="2">
                  <c:v>0</c:v>
                </c:pt>
                <c:pt idx="3">
                  <c:v>0</c:v>
                </c:pt>
                <c:pt idx="4">
                  <c:v>0</c:v>
                </c:pt>
                <c:pt idx="5">
                  <c:v>1</c:v>
                </c:pt>
              </c:numCache>
            </c:numRef>
          </c:val>
          <c:extLst>
            <c:ext xmlns:c16="http://schemas.microsoft.com/office/drawing/2014/chart" uri="{C3380CC4-5D6E-409C-BE32-E72D297353CC}">
              <c16:uniqueId val="{00000000-B9EC-475E-B91D-06F338F24B86}"/>
            </c:ext>
          </c:extLst>
        </c:ser>
        <c:dLbls>
          <c:showLegendKey val="0"/>
          <c:showVal val="0"/>
          <c:showCatName val="0"/>
          <c:showSerName val="0"/>
          <c:showPercent val="0"/>
          <c:showBubbleSize val="0"/>
        </c:dLbls>
        <c:gapWidth val="150"/>
        <c:axId val="10"/>
        <c:axId val="100"/>
      </c:barChart>
      <c:catAx>
        <c:axId val="10"/>
        <c:scaling>
          <c:orientation val="minMax"/>
        </c:scaling>
        <c:delete val="1"/>
        <c:axPos val="b"/>
        <c:numFmt formatCode="General" sourceLinked="1"/>
        <c:majorTickMark val="none"/>
        <c:minorTickMark val="none"/>
        <c:tickLblPos val="nextTo"/>
        <c:crossAx val="100"/>
        <c:crosses val="autoZero"/>
        <c:auto val="1"/>
        <c:lblAlgn val="ctr"/>
        <c:lblOffset val="100"/>
        <c:noMultiLvlLbl val="1"/>
      </c:catAx>
      <c:valAx>
        <c:axId val="100"/>
        <c:scaling>
          <c:orientation val="minMax"/>
        </c:scaling>
        <c:delete val="1"/>
        <c:axPos val="l"/>
        <c:majorGridlines/>
        <c:title>
          <c:tx>
            <c:rich>
              <a:bodyPr/>
              <a:lstStyle/>
              <a:p>
                <a:pPr>
                  <a:defRPr/>
                </a:pPr>
                <a:r>
                  <a:rPr lang="fr-FR"/>
                  <a:t>Nombre d’actions</a:t>
                </a:r>
              </a:p>
            </c:rich>
          </c:tx>
          <c:overlay val="1"/>
        </c:title>
        <c:numFmt formatCode="General" sourceLinked="1"/>
        <c:majorTickMark val="none"/>
        <c:minorTickMark val="none"/>
        <c:tickLblPos val="nextTo"/>
        <c:crossAx val="10"/>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a:defRPr/>
            </a:pPr>
            <a:r>
              <a:rPr lang="fr-FR"/>
              <a:t>Charge de risques par famille (à programmer + retards)</a:t>
            </a:r>
          </a:p>
        </c:rich>
      </c:tx>
      <c:overlay val="1"/>
    </c:title>
    <c:autoTitleDeleted val="0"/>
    <c:plotArea>
      <c:layout>
        <c:manualLayout>
          <c:layoutTarget val="inner"/>
          <c:xMode val="edge"/>
          <c:yMode val="edge"/>
          <c:x val="1.127337945170382E-2"/>
          <c:y val="0"/>
          <c:w val="0.84650967746443273"/>
          <c:h val="0.7120460453058518"/>
        </c:manualLayout>
      </c:layout>
      <c:barChart>
        <c:barDir val="col"/>
        <c:grouping val="stacked"/>
        <c:varyColors val="1"/>
        <c:ser>
          <c:idx val="0"/>
          <c:order val="0"/>
          <c:tx>
            <c:strRef>
              <c:f>'Tableau de bord'!$D$19</c:f>
              <c:strCache>
                <c:ptCount val="1"/>
                <c:pt idx="0">
                  <c:v>À programmer</c:v>
                </c:pt>
              </c:strCache>
            </c:strRef>
          </c:tx>
          <c:spPr>
            <a:ln>
              <a:prstDash val="solid"/>
            </a:ln>
          </c:spPr>
          <c:invertIfNegative val="1"/>
          <c:dLbls>
            <c:spPr>
              <a:noFill/>
              <a:ln>
                <a:noFill/>
                <a:prstDash val="solid"/>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'Tableau de bord'!$A$20:$A$30</c:f>
              <c:strCache>
                <c:ptCount val="11"/>
                <c:pt idx="0">
                  <c:v>Sécurité incendie</c:v>
                </c:pt>
                <c:pt idx="1">
                  <c:v>Installations électriques</c:v>
                </c:pt>
                <c:pt idx="2">
                  <c:v>Équipements de travail</c:v>
                </c:pt>
                <c:pt idx="3">
                  <c:v>Bâtiment / accès</c:v>
                </c:pt>
                <c:pt idx="4">
                  <c:v>Équipements sous pression</c:v>
                </c:pt>
                <c:pt idx="5">
                  <c:v>Installations thermiques</c:v>
                </c:pt>
                <c:pt idx="6">
                  <c:v>Installations gaz</c:v>
                </c:pt>
                <c:pt idx="7">
                  <c:v>EPI / Travail en hauteur</c:v>
                </c:pt>
                <c:pt idx="8">
                  <c:v>Premiers secours</c:v>
                </c:pt>
                <c:pt idx="9">
                  <c:v>Stockage</c:v>
                </c:pt>
                <c:pt idx="10">
                  <c:v>Machines</c:v>
                </c:pt>
              </c:strCache>
            </c:strRef>
          </c:cat>
          <c:val>
            <c:numRef>
              <c:f>'Tableau de bord'!$D$20:$D$30</c:f>
              <c:numCache>
                <c:formatCode>General</c:formatCode>
                <c:ptCount val="11"/>
                <c:pt idx="0">
                  <c:v>0</c:v>
                </c:pt>
                <c:pt idx="1">
                  <c:v>0</c:v>
                </c:pt>
                <c:pt idx="2">
                  <c:v>0</c:v>
                </c:pt>
                <c:pt idx="3">
                  <c:v>0</c:v>
                </c:pt>
                <c:pt idx="4">
                  <c:v>0</c:v>
                </c:pt>
                <c:pt idx="5">
                  <c:v>0</c:v>
                </c:pt>
                <c:pt idx="6">
                  <c:v>0</c:v>
                </c:pt>
                <c:pt idx="7">
                  <c:v>2</c:v>
                </c:pt>
                <c:pt idx="8">
                  <c:v>0</c:v>
                </c:pt>
                <c:pt idx="9">
                  <c:v>0</c:v>
                </c:pt>
                <c:pt idx="10">
                  <c:v>0</c:v>
                </c:pt>
              </c:numCache>
            </c:numRef>
          </c:val>
          <c:extLst>
            <c:ext xmlns:c16="http://schemas.microsoft.com/office/drawing/2014/chart" uri="{C3380CC4-5D6E-409C-BE32-E72D297353CC}">
              <c16:uniqueId val="{00000000-F872-41E5-8A5E-619557A13CEF}"/>
            </c:ext>
          </c:extLst>
        </c:ser>
        <c:ser>
          <c:idx val="1"/>
          <c:order val="1"/>
          <c:tx>
            <c:strRef>
              <c:f>'Tableau de bord'!$E$19</c:f>
              <c:strCache>
                <c:ptCount val="1"/>
                <c:pt idx="0">
                  <c:v>En retard</c:v>
                </c:pt>
              </c:strCache>
            </c:strRef>
          </c:tx>
          <c:spPr>
            <a:ln>
              <a:prstDash val="solid"/>
            </a:ln>
          </c:spPr>
          <c:invertIfNegative val="1"/>
          <c:dLbls>
            <c:spPr>
              <a:noFill/>
              <a:ln>
                <a:noFill/>
                <a:prstDash val="solid"/>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'Tableau de bord'!$A$20:$A$30</c:f>
              <c:strCache>
                <c:ptCount val="11"/>
                <c:pt idx="0">
                  <c:v>Sécurité incendie</c:v>
                </c:pt>
                <c:pt idx="1">
                  <c:v>Installations électriques</c:v>
                </c:pt>
                <c:pt idx="2">
                  <c:v>Équipements de travail</c:v>
                </c:pt>
                <c:pt idx="3">
                  <c:v>Bâtiment / accès</c:v>
                </c:pt>
                <c:pt idx="4">
                  <c:v>Équipements sous pression</c:v>
                </c:pt>
                <c:pt idx="5">
                  <c:v>Installations thermiques</c:v>
                </c:pt>
                <c:pt idx="6">
                  <c:v>Installations gaz</c:v>
                </c:pt>
                <c:pt idx="7">
                  <c:v>EPI / Travail en hauteur</c:v>
                </c:pt>
                <c:pt idx="8">
                  <c:v>Premiers secours</c:v>
                </c:pt>
                <c:pt idx="9">
                  <c:v>Stockage</c:v>
                </c:pt>
                <c:pt idx="10">
                  <c:v>Machines</c:v>
                </c:pt>
              </c:strCache>
            </c:strRef>
          </c:cat>
          <c:val>
            <c:numRef>
              <c:f>'Tableau de bord'!$E$20:$E$30</c:f>
              <c:numCache>
                <c:formatCode>General</c:formatCode>
                <c:ptCount val="11"/>
                <c:pt idx="0">
                  <c:v>6</c:v>
                </c:pt>
                <c:pt idx="1">
                  <c:v>6</c:v>
                </c:pt>
                <c:pt idx="2">
                  <c:v>6</c:v>
                </c:pt>
                <c:pt idx="3">
                  <c:v>6</c:v>
                </c:pt>
                <c:pt idx="4">
                  <c:v>6</c:v>
                </c:pt>
                <c:pt idx="5">
                  <c:v>6</c:v>
                </c:pt>
                <c:pt idx="6">
                  <c:v>6</c:v>
                </c:pt>
                <c:pt idx="7">
                  <c:v>6</c:v>
                </c:pt>
                <c:pt idx="8">
                  <c:v>6</c:v>
                </c:pt>
                <c:pt idx="9">
                  <c:v>6</c:v>
                </c:pt>
                <c:pt idx="10">
                  <c:v>6</c:v>
                </c:pt>
              </c:numCache>
            </c:numRef>
          </c:val>
          <c:extLst>
            <c:ext xmlns:c16="http://schemas.microsoft.com/office/drawing/2014/chart" uri="{C3380CC4-5D6E-409C-BE32-E72D297353CC}">
              <c16:uniqueId val="{00000001-F872-41E5-8A5E-619557A13CEF}"/>
            </c:ext>
          </c:extLst>
        </c:ser>
        <c:dLbls>
          <c:showLegendKey val="0"/>
          <c:showVal val="0"/>
          <c:showCatName val="0"/>
          <c:showSerName val="0"/>
          <c:showPercent val="0"/>
          <c:showBubbleSize val="0"/>
        </c:dLbls>
        <c:gapWidth val="150"/>
        <c:axId val="10"/>
        <c:axId val="100"/>
      </c:barChart>
      <c:catAx>
        <c:axId val="10"/>
        <c:scaling>
          <c:orientation val="minMax"/>
        </c:scaling>
        <c:delete val="1"/>
        <c:axPos val="b"/>
        <c:numFmt formatCode="General" sourceLinked="1"/>
        <c:majorTickMark val="none"/>
        <c:minorTickMark val="none"/>
        <c:tickLblPos val="nextTo"/>
        <c:crossAx val="100"/>
        <c:crosses val="autoZero"/>
        <c:auto val="1"/>
        <c:lblAlgn val="ctr"/>
        <c:lblOffset val="100"/>
        <c:noMultiLvlLbl val="1"/>
      </c:catAx>
      <c:valAx>
        <c:axId val="100"/>
        <c:scaling>
          <c:orientation val="minMax"/>
        </c:scaling>
        <c:delete val="1"/>
        <c:axPos val="l"/>
        <c:majorGridlines/>
        <c:title>
          <c:tx>
            <c:rich>
              <a:bodyPr/>
              <a:lstStyle/>
              <a:p>
                <a:pPr>
                  <a:defRPr/>
                </a:pPr>
                <a:r>
                  <a:rPr lang="fr-FR"/>
                  <a:t>Nb d’actions</a:t>
                </a:r>
              </a:p>
            </c:rich>
          </c:tx>
          <c:overlay val="1"/>
        </c:title>
        <c:numFmt formatCode="General" sourceLinked="1"/>
        <c:majorTickMark val="none"/>
        <c:minorTickMark val="none"/>
        <c:tickLblPos val="nextTo"/>
        <c:crossAx val="10"/>
        <c:crosses val="autoZero"/>
        <c:crossBetween val="between"/>
      </c:valAx>
      <c:dTable>
        <c:showHorzBorder val="1"/>
        <c:showVertBorder val="1"/>
        <c:showOutline val="1"/>
        <c:showKeys val="1"/>
      </c:dTable>
    </c:plotArea>
    <c:legend>
      <c:legendPos val="r"/>
      <c:overlay val="1"/>
    </c:legend>
    <c:plotVisOnly val="1"/>
    <c:dispBlanksAs val="gap"/>
    <c:showDLblsOverMax val="1"/>
  </c:chart>
  <c:printSettings>
    <c:headerFooter/>
    <c:pageMargins b="0.75" l="0.7" r="0.7" t="0.75" header="0.3" footer="0.3"/>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158749</xdr:colOff>
      <xdr:row>18</xdr:row>
      <xdr:rowOff>0</xdr:rowOff>
    </xdr:from>
    <xdr:ext cx="5289551" cy="3079750"/>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2</xdr:col>
      <xdr:colOff>171448</xdr:colOff>
      <xdr:row>9</xdr:row>
      <xdr:rowOff>142874</xdr:rowOff>
    </xdr:from>
    <xdr:ext cx="6400801" cy="2009775"/>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0</xdr:col>
      <xdr:colOff>449791</xdr:colOff>
      <xdr:row>30</xdr:row>
      <xdr:rowOff>117476</xdr:rowOff>
    </xdr:from>
    <xdr:ext cx="16602076" cy="4200524"/>
    <xdr:graphicFrame macro="">
      <xdr:nvGraphicFramePr>
        <xdr:cNvPr id="4" name="Chart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1285875</xdr:colOff>
      <xdr:row>10</xdr:row>
      <xdr:rowOff>63500</xdr:rowOff>
    </xdr:from>
    <xdr:to>
      <xdr:col>0</xdr:col>
      <xdr:colOff>3087247</xdr:colOff>
      <xdr:row>19</xdr:row>
      <xdr:rowOff>86872</xdr:rowOff>
    </xdr:to>
    <xdr:pic>
      <xdr:nvPicPr>
        <xdr:cNvPr id="3" name="Imag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stretch>
          <a:fillRect/>
        </a:stretch>
      </xdr:blipFill>
      <xdr:spPr>
        <a:xfrm>
          <a:off x="1285875" y="17637125"/>
          <a:ext cx="1801372" cy="1801372"/>
        </a:xfrm>
        <a:prstGeom prst="rect">
          <a:avLst/>
        </a:prstGeom>
        <a:ln>
          <a:prstDash val="solid"/>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a:srgbClr val="000000">
                <a:alpha val="38000"/>
              </a:srgbClr>
            </a:outerShdw>
          </a:effectLst>
        </a:effectStyle>
        <a:effectStyle>
          <a:effectLst>
            <a:outerShdw blurRad="40000" dist="23000" dir="5400000">
              <a:srgbClr val="000000">
                <a:alpha val="35000"/>
              </a:srgbClr>
            </a:outerShdw>
          </a:effectLst>
        </a:effectStyle>
        <a:effectStyle>
          <a:effectLst>
            <a:outerShdw blurRad="40000" dist="23000" dir="540000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90BF2-0C31-4A05-B174-8D51EF7999C9}">
  <sheetPr>
    <pageSetUpPr fitToPage="1"/>
  </sheetPr>
  <dimension ref="A1:F29"/>
  <sheetViews>
    <sheetView showGridLines="0" tabSelected="1" zoomScale="60" zoomScaleNormal="60" workbookViewId="0">
      <pane ySplit="4" topLeftCell="A5" activePane="bottomLeft" state="frozen"/>
      <selection pane="bottomLeft" activeCell="E14" sqref="E14"/>
    </sheetView>
  </sheetViews>
  <sheetFormatPr baseColWidth="10" defaultColWidth="8.7265625" defaultRowHeight="14.5" x14ac:dyDescent="0.35"/>
  <cols>
    <col min="1" max="1" width="30.6328125" customWidth="1"/>
    <col min="2" max="2" width="50.6328125" customWidth="1"/>
    <col min="3" max="3" width="12.6328125" customWidth="1"/>
    <col min="4" max="4" width="30.6328125" customWidth="1"/>
    <col min="5" max="5" width="50.6328125" customWidth="1"/>
    <col min="6" max="6" width="12.6328125" customWidth="1"/>
  </cols>
  <sheetData>
    <row r="1" spans="1:6" x14ac:dyDescent="0.35">
      <c r="A1" s="55" t="s">
        <v>0</v>
      </c>
      <c r="B1" s="56"/>
      <c r="C1" s="56"/>
      <c r="D1" s="56"/>
      <c r="E1" s="56"/>
      <c r="F1" s="56"/>
    </row>
    <row r="2" spans="1:6" x14ac:dyDescent="0.35">
      <c r="A2" s="56"/>
      <c r="B2" s="56"/>
      <c r="C2" s="56"/>
      <c r="D2" s="56"/>
      <c r="E2" s="56"/>
      <c r="F2" s="56"/>
    </row>
    <row r="3" spans="1:6" x14ac:dyDescent="0.35">
      <c r="A3" s="56"/>
      <c r="B3" s="56"/>
      <c r="C3" s="56"/>
      <c r="D3" s="56"/>
      <c r="E3" s="56"/>
      <c r="F3" s="56"/>
    </row>
    <row r="4" spans="1:6" x14ac:dyDescent="0.35">
      <c r="A4" s="57" t="s">
        <v>1</v>
      </c>
      <c r="B4" s="56"/>
      <c r="C4" s="56"/>
      <c r="D4" s="56"/>
      <c r="E4" s="56"/>
      <c r="F4" s="56"/>
    </row>
    <row r="6" spans="1:6" s="42" customFormat="1" ht="18" customHeight="1" thickBot="1" x14ac:dyDescent="0.4">
      <c r="A6" s="41" t="s">
        <v>2</v>
      </c>
      <c r="D6" s="41" t="s">
        <v>3</v>
      </c>
    </row>
    <row r="7" spans="1:6" s="42" customFormat="1" ht="18" customHeight="1" x14ac:dyDescent="0.35">
      <c r="A7" s="43" t="s">
        <v>4</v>
      </c>
      <c r="B7" s="44"/>
      <c r="D7" s="43" t="s">
        <v>5</v>
      </c>
      <c r="E7" s="44"/>
    </row>
    <row r="8" spans="1:6" s="42" customFormat="1" ht="18" customHeight="1" x14ac:dyDescent="0.35">
      <c r="A8" s="45" t="s">
        <v>6</v>
      </c>
      <c r="B8" s="46"/>
      <c r="D8" s="45" t="s">
        <v>7</v>
      </c>
      <c r="E8" s="47"/>
    </row>
    <row r="9" spans="1:6" s="42" customFormat="1" ht="18" customHeight="1" thickBot="1" x14ac:dyDescent="0.4">
      <c r="A9" s="45" t="s">
        <v>8</v>
      </c>
      <c r="B9" s="46"/>
      <c r="D9" s="48" t="s">
        <v>9</v>
      </c>
      <c r="E9" s="49"/>
    </row>
    <row r="10" spans="1:6" s="42" customFormat="1" ht="18" customHeight="1" x14ac:dyDescent="0.35">
      <c r="A10" s="45" t="s">
        <v>10</v>
      </c>
      <c r="B10" s="46"/>
    </row>
    <row r="11" spans="1:6" s="42" customFormat="1" ht="18" customHeight="1" thickBot="1" x14ac:dyDescent="0.4">
      <c r="A11" s="48" t="s">
        <v>11</v>
      </c>
      <c r="B11" s="50"/>
    </row>
    <row r="12" spans="1:6" s="42" customFormat="1" ht="18" customHeight="1" x14ac:dyDescent="0.35"/>
    <row r="13" spans="1:6" s="42" customFormat="1" ht="18" customHeight="1" thickBot="1" x14ac:dyDescent="0.4">
      <c r="A13" s="41" t="s">
        <v>12</v>
      </c>
      <c r="D13" s="41" t="s">
        <v>14</v>
      </c>
    </row>
    <row r="14" spans="1:6" s="42" customFormat="1" ht="18" customHeight="1" x14ac:dyDescent="0.35">
      <c r="A14" s="43" t="s">
        <v>13</v>
      </c>
      <c r="B14" s="44"/>
      <c r="D14" s="43" t="s">
        <v>16</v>
      </c>
      <c r="E14" s="44" t="s">
        <v>17</v>
      </c>
    </row>
    <row r="15" spans="1:6" s="42" customFormat="1" ht="18" customHeight="1" x14ac:dyDescent="0.35">
      <c r="A15" s="45" t="s">
        <v>15</v>
      </c>
      <c r="B15" s="46"/>
      <c r="D15" s="45" t="s">
        <v>19</v>
      </c>
      <c r="E15" s="46" t="s">
        <v>20</v>
      </c>
    </row>
    <row r="16" spans="1:6" s="42" customFormat="1" ht="18" customHeight="1" thickBot="1" x14ac:dyDescent="0.4">
      <c r="A16" s="48" t="s">
        <v>18</v>
      </c>
      <c r="B16" s="49"/>
      <c r="D16" s="48" t="s">
        <v>21</v>
      </c>
      <c r="E16" s="50" t="s">
        <v>22</v>
      </c>
    </row>
    <row r="17" spans="1:6" s="42" customFormat="1" ht="18" customHeight="1" x14ac:dyDescent="0.35">
      <c r="A17" s="51"/>
      <c r="E17" s="51"/>
    </row>
    <row r="18" spans="1:6" s="42" customFormat="1" ht="18" customHeight="1" thickBot="1" x14ac:dyDescent="0.4">
      <c r="A18" s="40" t="s">
        <v>314</v>
      </c>
      <c r="B18" s="40"/>
      <c r="D18" s="40"/>
      <c r="E18" s="40"/>
      <c r="F18" s="40"/>
    </row>
    <row r="19" spans="1:6" s="42" customFormat="1" ht="18" customHeight="1" x14ac:dyDescent="0.35">
      <c r="A19" s="43" t="s">
        <v>307</v>
      </c>
      <c r="B19" s="52" t="s">
        <v>317</v>
      </c>
    </row>
    <row r="20" spans="1:6" s="42" customFormat="1" ht="29" x14ac:dyDescent="0.35">
      <c r="A20" s="45" t="s">
        <v>316</v>
      </c>
      <c r="B20" s="53" t="s">
        <v>318</v>
      </c>
    </row>
    <row r="21" spans="1:6" s="42" customFormat="1" ht="18" customHeight="1" x14ac:dyDescent="0.35">
      <c r="A21" s="45" t="s">
        <v>308</v>
      </c>
      <c r="B21" s="53" t="s">
        <v>309</v>
      </c>
    </row>
    <row r="22" spans="1:6" s="42" customFormat="1" ht="18" customHeight="1" x14ac:dyDescent="0.35">
      <c r="A22" s="45" t="s">
        <v>310</v>
      </c>
      <c r="B22" s="53" t="s">
        <v>311</v>
      </c>
    </row>
    <row r="23" spans="1:6" s="42" customFormat="1" ht="18" customHeight="1" x14ac:dyDescent="0.35">
      <c r="A23" s="45" t="s">
        <v>312</v>
      </c>
      <c r="B23" s="53" t="s">
        <v>20</v>
      </c>
    </row>
    <row r="24" spans="1:6" s="42" customFormat="1" ht="18" customHeight="1" thickBot="1" x14ac:dyDescent="0.4">
      <c r="A24" s="48" t="s">
        <v>313</v>
      </c>
      <c r="B24" s="54" t="s">
        <v>315</v>
      </c>
    </row>
    <row r="27" spans="1:6" x14ac:dyDescent="0.35">
      <c r="A27" s="58" t="s">
        <v>23</v>
      </c>
      <c r="B27" s="56"/>
      <c r="C27" s="56"/>
      <c r="D27" s="56"/>
      <c r="E27" s="56"/>
      <c r="F27" s="56"/>
    </row>
    <row r="28" spans="1:6" x14ac:dyDescent="0.35">
      <c r="A28" s="56"/>
      <c r="B28" s="56"/>
      <c r="C28" s="56"/>
      <c r="D28" s="56"/>
      <c r="E28" s="56"/>
      <c r="F28" s="56"/>
    </row>
    <row r="29" spans="1:6" ht="28" customHeight="1" x14ac:dyDescent="0.35">
      <c r="A29" s="56"/>
      <c r="B29" s="56"/>
      <c r="C29" s="56"/>
      <c r="D29" s="56"/>
      <c r="E29" s="56"/>
      <c r="F29" s="56"/>
    </row>
  </sheetData>
  <sheetProtection algorithmName="SHA-512" hashValue="DTFYbh6JfqDT3blf2xLYX8ing+nR/5r+DVxGiOMO+4XvX5LPNZa1cllLkO0NOwo7Jz/mWYo07FCMxyzNT/K39g==" saltValue="y5p8qGmAtD5L8bDywDG+hA==" spinCount="100000" sheet="1" objects="1" scenarios="1"/>
  <mergeCells count="3">
    <mergeCell ref="A1:F3"/>
    <mergeCell ref="A4:F4"/>
    <mergeCell ref="A27:F29"/>
  </mergeCells>
  <pageMargins left="0.7" right="0.7" top="0.75" bottom="0.75" header="0.3" footer="0.3"/>
  <pageSetup paperSize="9" scale="6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A1:N56"/>
  <sheetViews>
    <sheetView showGridLines="0" zoomScale="60" zoomScaleNormal="60" workbookViewId="0">
      <pane ySplit="9" topLeftCell="A10" activePane="bottomLeft" state="frozen"/>
      <selection pane="bottomLeft" activeCell="I13" sqref="I13"/>
    </sheetView>
  </sheetViews>
  <sheetFormatPr baseColWidth="10" defaultColWidth="9.1796875" defaultRowHeight="14.5" x14ac:dyDescent="0.35"/>
  <cols>
    <col min="1" max="5" width="18" style="11" customWidth="1"/>
    <col min="6" max="6" width="4" style="11" customWidth="1"/>
    <col min="7" max="11" width="20" style="11" customWidth="1"/>
    <col min="12" max="12" width="7.26953125" style="11" customWidth="1"/>
    <col min="13" max="14" width="24" style="11" customWidth="1"/>
    <col min="15" max="15" width="9.1796875" style="11" customWidth="1"/>
    <col min="16" max="16384" width="9.1796875" style="11"/>
  </cols>
  <sheetData>
    <row r="1" spans="1:14" ht="26.15" customHeight="1" x14ac:dyDescent="0.35">
      <c r="A1" s="65" t="s">
        <v>24</v>
      </c>
      <c r="B1" s="66"/>
      <c r="C1" s="66"/>
      <c r="D1" s="66"/>
      <c r="E1" s="66"/>
      <c r="F1" s="66"/>
      <c r="G1" s="66"/>
      <c r="H1" s="66"/>
      <c r="I1" s="66"/>
      <c r="J1" s="66"/>
      <c r="K1" s="66"/>
      <c r="L1" s="66"/>
      <c r="M1" s="66"/>
      <c r="N1" s="66"/>
    </row>
    <row r="2" spans="1:14" ht="14.15" customHeight="1" x14ac:dyDescent="0.35">
      <c r="A2" s="66"/>
      <c r="B2" s="66"/>
      <c r="C2" s="66"/>
      <c r="D2" s="66"/>
      <c r="E2" s="66"/>
      <c r="F2" s="66"/>
      <c r="G2" s="66"/>
      <c r="H2" s="66"/>
      <c r="I2" s="66"/>
      <c r="J2" s="66"/>
      <c r="K2" s="66"/>
      <c r="L2" s="66"/>
      <c r="M2" s="66"/>
      <c r="N2" s="66"/>
    </row>
    <row r="3" spans="1:14" ht="22" customHeight="1" x14ac:dyDescent="0.35">
      <c r="A3" s="68">
        <f ca="1">TODAY()</f>
        <v>46020</v>
      </c>
      <c r="B3" s="66"/>
      <c r="C3" s="66"/>
      <c r="D3" s="66"/>
      <c r="E3" s="66"/>
      <c r="F3" s="66"/>
      <c r="G3" s="66"/>
      <c r="H3" s="66"/>
      <c r="I3" s="66"/>
      <c r="J3" s="66"/>
      <c r="K3" s="66"/>
      <c r="L3" s="66"/>
      <c r="M3" s="66"/>
      <c r="N3" s="66"/>
    </row>
    <row r="4" spans="1:14" ht="18" customHeight="1" x14ac:dyDescent="0.35">
      <c r="A4" s="71" t="s">
        <v>25</v>
      </c>
      <c r="B4" s="66"/>
      <c r="C4" s="66"/>
      <c r="D4" s="66"/>
      <c r="E4" s="66"/>
      <c r="F4" s="66"/>
      <c r="G4" s="66"/>
      <c r="H4" s="66"/>
      <c r="I4" s="66"/>
      <c r="J4" s="66"/>
      <c r="K4" s="66"/>
      <c r="L4" s="66"/>
      <c r="M4" s="66"/>
      <c r="N4" s="66"/>
    </row>
    <row r="5" spans="1:14" ht="15" thickBot="1" x14ac:dyDescent="0.4"/>
    <row r="6" spans="1:14" x14ac:dyDescent="0.35">
      <c r="A6" s="73" t="s">
        <v>26</v>
      </c>
      <c r="B6" s="70"/>
      <c r="C6" s="69" t="s">
        <v>27</v>
      </c>
      <c r="D6" s="70"/>
      <c r="E6" s="69" t="s">
        <v>28</v>
      </c>
      <c r="F6" s="70"/>
      <c r="G6" s="69" t="s">
        <v>29</v>
      </c>
      <c r="H6" s="70"/>
      <c r="I6" s="69" t="s">
        <v>30</v>
      </c>
      <c r="J6" s="70"/>
      <c r="K6" s="69" t="s">
        <v>31</v>
      </c>
      <c r="L6" s="70"/>
      <c r="M6" s="21" t="s">
        <v>32</v>
      </c>
      <c r="N6" s="22" t="s">
        <v>33</v>
      </c>
    </row>
    <row r="7" spans="1:14" ht="15" customHeight="1" x14ac:dyDescent="0.35">
      <c r="A7" s="59">
        <f>COUNTA(Suivi!A2:A195)</f>
        <v>13</v>
      </c>
      <c r="B7" s="60"/>
      <c r="C7" s="64">
        <f ca="1">COUNTIF(Suivi!O2:O195,"CONFORME")</f>
        <v>5</v>
      </c>
      <c r="D7" s="60"/>
      <c r="E7" s="64">
        <f ca="1">COUNTIFS(Suivi!O2:O195,"A PROGRAMMER",Suivi!N2:N195,"&gt;=0",Suivi!N2:N195,"&lt;=30")</f>
        <v>2</v>
      </c>
      <c r="F7" s="60"/>
      <c r="G7" s="64">
        <f ca="1">COUNTIFS(Suivi!O2:O195,"A PROGRAMMER",Suivi!N2:N195,"&gt;=0",Suivi!N2:N195,"&lt;=90")</f>
        <v>2</v>
      </c>
      <c r="H7" s="60"/>
      <c r="I7" s="64">
        <f ca="1">COUNTIFS(Suivi!O2:O195,"EN RETARD",Suivi!N2:N195,"&lt;-30")</f>
        <v>1</v>
      </c>
      <c r="J7" s="60"/>
      <c r="K7" s="64">
        <f ca="1">COUNTIFS(Suivi!O2:O195,"A PROGRAMMER",Suivi!N2:N195,"&gt;=0",Suivi!N2:N195,"&lt;=180")</f>
        <v>2</v>
      </c>
      <c r="L7" s="60"/>
      <c r="M7" s="23" t="s">
        <v>34</v>
      </c>
      <c r="N7" s="24">
        <f ca="1">COUNTIF(Suivi!O2:O195,"CONFORME")</f>
        <v>5</v>
      </c>
    </row>
    <row r="8" spans="1:14" x14ac:dyDescent="0.35">
      <c r="A8" s="61"/>
      <c r="B8" s="60"/>
      <c r="C8" s="60"/>
      <c r="D8" s="60"/>
      <c r="E8" s="60"/>
      <c r="F8" s="60"/>
      <c r="G8" s="60"/>
      <c r="H8" s="60"/>
      <c r="I8" s="60"/>
      <c r="J8" s="60"/>
      <c r="K8" s="60"/>
      <c r="L8" s="60"/>
      <c r="M8" s="23" t="s">
        <v>35</v>
      </c>
      <c r="N8" s="24">
        <f ca="1">COUNTIF(Suivi!O2:O195,"A PROGRAMMER")</f>
        <v>2</v>
      </c>
    </row>
    <row r="9" spans="1:14" ht="15" thickBot="1" x14ac:dyDescent="0.4">
      <c r="A9" s="62"/>
      <c r="B9" s="63"/>
      <c r="C9" s="63"/>
      <c r="D9" s="63"/>
      <c r="E9" s="63"/>
      <c r="F9" s="63"/>
      <c r="G9" s="63"/>
      <c r="H9" s="63"/>
      <c r="I9" s="63"/>
      <c r="J9" s="63"/>
      <c r="K9" s="63"/>
      <c r="L9" s="63"/>
      <c r="M9" s="25" t="s">
        <v>36</v>
      </c>
      <c r="N9" s="26">
        <f ca="1">COUNTIF(Suivi!O2:O195,"EN RETARD")</f>
        <v>6</v>
      </c>
    </row>
    <row r="10" spans="1:14" ht="15" thickBot="1" x14ac:dyDescent="0.4"/>
    <row r="11" spans="1:14" x14ac:dyDescent="0.35">
      <c r="A11" s="27" t="s">
        <v>37</v>
      </c>
      <c r="B11" s="22" t="s">
        <v>33</v>
      </c>
    </row>
    <row r="12" spans="1:14" x14ac:dyDescent="0.35">
      <c r="A12" s="36" t="s">
        <v>38</v>
      </c>
      <c r="B12" s="24">
        <f ca="1">COUNTIFS(Suivi!O2:O195,"A PROGRAMMER",Suivi!N2:N195,"&gt;=0",Suivi!N2:N195,"&lt;=30")</f>
        <v>2</v>
      </c>
    </row>
    <row r="13" spans="1:14" ht="29" customHeight="1" x14ac:dyDescent="0.35">
      <c r="A13" s="36" t="s">
        <v>39</v>
      </c>
      <c r="B13" s="24">
        <f ca="1">COUNTIFS(Suivi!O2:O195,"A PROGRAMMER",Suivi!N2:N195,"&gt;30",Suivi!N2:N195,"&lt;=90")</f>
        <v>0</v>
      </c>
    </row>
    <row r="14" spans="1:14" ht="29" customHeight="1" x14ac:dyDescent="0.35">
      <c r="A14" s="36" t="s">
        <v>40</v>
      </c>
      <c r="B14" s="24">
        <f ca="1">COUNTIFS(Suivi!O2:O195,"A PROGRAMMER",Suivi!N2:N195,"&gt;90",Suivi!N2:N195,"&lt;=180")</f>
        <v>0</v>
      </c>
    </row>
    <row r="15" spans="1:14" x14ac:dyDescent="0.35">
      <c r="A15" s="36" t="s">
        <v>41</v>
      </c>
      <c r="B15" s="24">
        <f ca="1">COUNTIFS(Suivi!O2:O195,"EN RETARD",Suivi!N2:N195,"&lt;=-30",Suivi!N2:N195,"&gt;=-90")</f>
        <v>0</v>
      </c>
    </row>
    <row r="16" spans="1:14" x14ac:dyDescent="0.35">
      <c r="A16" s="36" t="s">
        <v>42</v>
      </c>
      <c r="B16" s="24">
        <f ca="1">COUNTIFS(Suivi!O2:O195,"EN RETARD",Suivi!N2:N195,"&lt;-90",Suivi!N2:N195,"&gt;=-180")</f>
        <v>0</v>
      </c>
    </row>
    <row r="17" spans="1:14" ht="15" thickBot="1" x14ac:dyDescent="0.4">
      <c r="A17" s="38" t="s">
        <v>43</v>
      </c>
      <c r="B17" s="26">
        <f ca="1">COUNTIFS(Suivi!O2:O195,"EN RETARD",Suivi!N2:N195,"&lt;-180")</f>
        <v>1</v>
      </c>
    </row>
    <row r="18" spans="1:14" ht="42" customHeight="1" thickBot="1" x14ac:dyDescent="0.4"/>
    <row r="19" spans="1:14" ht="15" thickBot="1" x14ac:dyDescent="0.4">
      <c r="A19" s="27" t="s">
        <v>44</v>
      </c>
      <c r="B19" s="21" t="s">
        <v>45</v>
      </c>
      <c r="C19" s="21" t="s">
        <v>46</v>
      </c>
      <c r="D19" s="21" t="s">
        <v>47</v>
      </c>
      <c r="E19" s="22" t="s">
        <v>48</v>
      </c>
      <c r="K19" s="72" t="s">
        <v>49</v>
      </c>
      <c r="L19" s="66"/>
      <c r="M19" s="66"/>
      <c r="N19" s="66"/>
    </row>
    <row r="20" spans="1:14" x14ac:dyDescent="0.35">
      <c r="A20" s="36" t="s">
        <v>50</v>
      </c>
      <c r="B20" s="37">
        <f>COUNTIF(Suivi!B2:B195,"Sécurité incendie")</f>
        <v>4</v>
      </c>
      <c r="C20" s="37">
        <f ca="1">COUNTIFS(Suivi!B2:B195,"Sécurité incendie",Suivi!O2:O195,"CONFORME")</f>
        <v>1</v>
      </c>
      <c r="D20" s="37">
        <f ca="1">COUNTIFS(Suivi!B2:B195,"Sécurité incendie",Suivi!O2:O195,"A PROGRAMMER")</f>
        <v>0</v>
      </c>
      <c r="E20" s="24">
        <f ca="1">COUNTIFS(Suivi!O2:O195,"EN RETARD")</f>
        <v>6</v>
      </c>
      <c r="K20" s="27" t="s">
        <v>51</v>
      </c>
      <c r="L20" s="21" t="s">
        <v>52</v>
      </c>
      <c r="M20" s="21" t="s">
        <v>53</v>
      </c>
      <c r="N20" s="22" t="s">
        <v>54</v>
      </c>
    </row>
    <row r="21" spans="1:14" ht="29" customHeight="1" x14ac:dyDescent="0.35">
      <c r="A21" s="36" t="s">
        <v>55</v>
      </c>
      <c r="B21" s="37">
        <f>COUNTIF(Suivi!B2:B195,"Installations électriques")</f>
        <v>0</v>
      </c>
      <c r="C21" s="37">
        <f>COUNTIFS(Suivi!B2:B195,"Installations électriques",Suivi!O2:O195,"CONFORME")</f>
        <v>0</v>
      </c>
      <c r="D21" s="37">
        <f>COUNTIFS(Suivi!B2:B195,"Installations électriques",Suivi!O2:O195,"A PROGRAMMER")</f>
        <v>0</v>
      </c>
      <c r="E21" s="24">
        <f ca="1">COUNTIFS(Suivi!O2:O195,"EN RETARD")</f>
        <v>6</v>
      </c>
      <c r="K21" s="28">
        <f ca="1">IFERROR(SMALL(Suivi!$Z$2:$Z$195,ROW(A1)),"")</f>
        <v>46032.000010000003</v>
      </c>
      <c r="L21" s="29">
        <f ca="1">IF($K21="","",INDEX(Suivi!$N$2:$N$195,MATCH($K21,Suivi!$Z$2:$Z$195,0)))</f>
        <v>12</v>
      </c>
      <c r="M21" s="30" t="str">
        <f ca="1">IF($K21="","",INDEX(Suivi!$C$2:$C$195,MATCH($K21,Suivi!$Z$2:$Z$195,0)))</f>
        <v>Lignes de vie et points d'ancrage</v>
      </c>
      <c r="N21" s="31" t="str">
        <f ca="1">IF($K21="","",INDEX(Suivi!$D$2:$D$195,MATCH($K21,Suivi!$Z$2:$Z$195,0)))</f>
        <v>Toit du site</v>
      </c>
    </row>
    <row r="22" spans="1:14" ht="29" customHeight="1" x14ac:dyDescent="0.35">
      <c r="A22" s="36" t="s">
        <v>56</v>
      </c>
      <c r="B22" s="37">
        <f>COUNTIF(Suivi!B2:B195,"Équipements de travail")</f>
        <v>0</v>
      </c>
      <c r="C22" s="37">
        <f>COUNTIFS(Suivi!B2:B195,"Équipements de travail",Suivi!O2:O195,"CONFORME")</f>
        <v>0</v>
      </c>
      <c r="D22" s="37">
        <f>COUNTIFS(Suivi!B2:B195,"Équipements de travail",Suivi!O2:O195,"A PROGRAMMER")</f>
        <v>0</v>
      </c>
      <c r="E22" s="24">
        <f ca="1">COUNTIFS(Suivi!O2:O195,"EN RETARD")</f>
        <v>6</v>
      </c>
      <c r="K22" s="28">
        <f ca="1">IFERROR(SMALL(Suivi!$Z$2:$Z$195,ROW(A2)),"")</f>
        <v>46038.000011999997</v>
      </c>
      <c r="L22" s="29">
        <f ca="1">IF($K22="","",INDEX(Suivi!$N$2:$N$195,MATCH($K22,Suivi!$Z$2:$Z$195,0)))</f>
        <v>18</v>
      </c>
      <c r="M22" s="30" t="str">
        <f ca="1">IF($K22="","",INDEX(Suivi!$C$2:$C$195,MATCH($K22,Suivi!$Z$2:$Z$195,0)))</f>
        <v>Harnais / systèmes antichute (EPI)</v>
      </c>
      <c r="N22" s="31" t="str">
        <f ca="1">IF($K22="","",INDEX(Suivi!$D$2:$D$195,MATCH($K22,Suivi!$Z$2:$Z$195,0)))</f>
        <v>Local technique RDC</v>
      </c>
    </row>
    <row r="23" spans="1:14" x14ac:dyDescent="0.35">
      <c r="A23" s="36" t="s">
        <v>57</v>
      </c>
      <c r="B23" s="37">
        <f>COUNTIF(Suivi!B2:B195,"Bâtiment / accès")</f>
        <v>3</v>
      </c>
      <c r="C23" s="37">
        <f ca="1">COUNTIFS(Suivi!B2:B195,"Bâtiment / accès",Suivi!O2:O195,"CONFORME")</f>
        <v>2</v>
      </c>
      <c r="D23" s="37">
        <f ca="1">COUNTIFS(Suivi!B2:B195,"Bâtiment / accès",Suivi!O2:O195,"A PROGRAMMER")</f>
        <v>0</v>
      </c>
      <c r="E23" s="24">
        <f ca="1">COUNTIFS(Suivi!O2:O195,"EN RETARD")</f>
        <v>6</v>
      </c>
      <c r="K23" s="28">
        <f ca="1">IFERROR(SMALL(Suivi!$Z$2:$Z$195,ROW(A3)),"")</f>
        <v>46055.000009000003</v>
      </c>
      <c r="L23" s="29">
        <f ca="1">IF($K23="","",INDEX(Suivi!$N$2:$N$195,MATCH($K23,Suivi!$Z$2:$Z$195,0)))</f>
        <v>35</v>
      </c>
      <c r="M23" s="30" t="str">
        <f ca="1">IF($K23="","",INDEX(Suivi!$C$2:$C$195,MATCH($K23,Suivi!$Z$2:$Z$195,0)))</f>
        <v>Rayonnages métalliques</v>
      </c>
      <c r="N23" s="31" t="str">
        <f ca="1">IF($K23="","",INDEX(Suivi!$D$2:$D$195,MATCH($K23,Suivi!$Z$2:$Z$195,0)))</f>
        <v>Réserve matériel RDC</v>
      </c>
    </row>
    <row r="24" spans="1:14" ht="29" customHeight="1" x14ac:dyDescent="0.35">
      <c r="A24" s="36" t="s">
        <v>58</v>
      </c>
      <c r="B24" s="37">
        <f>COUNTIF(Suivi!B2:B195,"Équipements sous pression")</f>
        <v>1</v>
      </c>
      <c r="C24" s="37">
        <f ca="1">COUNTIFS(Suivi!B2:B195,"Équipements sous pression",Suivi!O2:O195,"CONFORME")</f>
        <v>0</v>
      </c>
      <c r="D24" s="37">
        <f ca="1">COUNTIFS(Suivi!B2:B195,"Équipements sous pression",Suivi!O2:O195,"A PROGRAMMER")</f>
        <v>0</v>
      </c>
      <c r="E24" s="24">
        <f ca="1">COUNTIFS(Suivi!O2:O195,"EN RETARD")</f>
        <v>6</v>
      </c>
      <c r="K24" s="28">
        <f ca="1">IFERROR(SMALL(Suivi!$Z$2:$Z$195,ROW(A4)),"")</f>
        <v>46077.000012999997</v>
      </c>
      <c r="L24" s="29">
        <f ca="1">IF($K24="","",INDEX(Suivi!$N$2:$N$195,MATCH($K24,Suivi!$Z$2:$Z$195,0)))</f>
        <v>57</v>
      </c>
      <c r="M24" s="30" t="str">
        <f ca="1">IF($K24="","",INDEX(Suivi!$C$2:$C$195,MATCH($K24,Suivi!$Z$2:$Z$195,0)))</f>
        <v>Défibrillateur (DAE)</v>
      </c>
      <c r="N24" s="31" t="str">
        <f ca="1">IF($K24="","",INDEX(Suivi!$D$2:$D$195,MATCH($K24,Suivi!$Z$2:$Z$195,0)))</f>
        <v>Accueil</v>
      </c>
    </row>
    <row r="25" spans="1:14" ht="29" customHeight="1" x14ac:dyDescent="0.35">
      <c r="A25" s="36" t="s">
        <v>59</v>
      </c>
      <c r="B25" s="37">
        <f>COUNTIF(Suivi!B2:B195,"Installations thermiques")</f>
        <v>0</v>
      </c>
      <c r="C25" s="37">
        <f>COUNTIFS(Suivi!B2:B195,"Installations thermiques",Suivi!O2:O195,"CONFORME")</f>
        <v>0</v>
      </c>
      <c r="D25" s="37">
        <f>COUNTIFS(Suivi!B2:B195,"Installations thermiques",Suivi!O2:O195,"A PROGRAMMER")</f>
        <v>0</v>
      </c>
      <c r="E25" s="24">
        <f ca="1">COUNTIFS(Suivi!O2:O195,"EN RETARD")</f>
        <v>6</v>
      </c>
      <c r="K25" s="28">
        <f ca="1">IFERROR(SMALL(Suivi!$Z$2:$Z$195,ROW(A5)),"")</f>
        <v>46106.000008000003</v>
      </c>
      <c r="L25" s="29">
        <f ca="1">IF($K25="","",INDEX(Suivi!$N$2:$N$195,MATCH($K25,Suivi!$Z$2:$Z$195,0)))</f>
        <v>86</v>
      </c>
      <c r="M25" s="30" t="str">
        <f ca="1">IF($K25="","",INDEX(Suivi!$C$2:$C$195,MATCH($K25,Suivi!$Z$2:$Z$195,0)))</f>
        <v>Portes automatiques / sectionnelles / grilles</v>
      </c>
      <c r="N25" s="31" t="str">
        <f ca="1">IF($K25="","",INDEX(Suivi!$D$2:$D$195,MATCH($K25,Suivi!$Z$2:$Z$195,0)))</f>
        <v>Accueil</v>
      </c>
    </row>
    <row r="26" spans="1:14" x14ac:dyDescent="0.35">
      <c r="A26" s="36" t="s">
        <v>60</v>
      </c>
      <c r="B26" s="37">
        <f>COUNTIF(Suivi!B2:B195,"Installations gaz")</f>
        <v>0</v>
      </c>
      <c r="C26" s="37">
        <f>COUNTIFS(Suivi!B2:B195,"Installations gaz",Suivi!O2:O195,"CONFORME")</f>
        <v>0</v>
      </c>
      <c r="D26" s="37">
        <f>COUNTIFS(Suivi!B2:B195,"Installations gaz",Suivi!O2:O195,"A PROGRAMMER")</f>
        <v>0</v>
      </c>
      <c r="E26" s="24">
        <f ca="1">COUNTIFS(Suivi!O2:O195,"EN RETARD")</f>
        <v>6</v>
      </c>
      <c r="K26" s="28">
        <f ca="1">IFERROR(SMALL(Suivi!$Z$2:$Z$195,ROW(A6)),"")</f>
        <v>46187.000007000002</v>
      </c>
      <c r="L26" s="29">
        <f ca="1">IF($K26="","",INDEX(Suivi!$N$2:$N$195,MATCH($K26,Suivi!$Z$2:$Z$195,0)))</f>
        <v>167</v>
      </c>
      <c r="M26" s="30" t="str">
        <f ca="1">IF($K26="","",INDEX(Suivi!$C$2:$C$195,MATCH($K26,Suivi!$Z$2:$Z$195,0)))</f>
        <v>Ascenseurs</v>
      </c>
      <c r="N26" s="31" t="str">
        <f ca="1">IF($K26="","",INDEX(Suivi!$D$2:$D$195,MATCH($K26,Suivi!$Z$2:$Z$195,0)))</f>
        <v>Couloir RDC</v>
      </c>
    </row>
    <row r="27" spans="1:14" ht="29" customHeight="1" x14ac:dyDescent="0.35">
      <c r="A27" s="36" t="s">
        <v>61</v>
      </c>
      <c r="B27" s="37">
        <f>COUNTIF(Suivi!B2:B195,"EPI / Travail en hauteur")</f>
        <v>2</v>
      </c>
      <c r="C27" s="37">
        <f ca="1">COUNTIFS(Suivi!B2:B195,"EPI / Travail en hauteur",Suivi!O2:O195,"CONFORME")</f>
        <v>0</v>
      </c>
      <c r="D27" s="37">
        <f ca="1">COUNTIFS(Suivi!B2:B195,"EPI / Travail en hauteur",Suivi!O2:O195,"A PROGRAMMER")</f>
        <v>2</v>
      </c>
      <c r="E27" s="24">
        <f ca="1">COUNTIFS(Suivi!O2:O195,"EN RETARD")</f>
        <v>6</v>
      </c>
      <c r="K27" s="28">
        <f ca="1">IFERROR(SMALL(Suivi!$Z$2:$Z$195,ROW(A7)),"")</f>
        <v>46305.000003000001</v>
      </c>
      <c r="L27" s="29">
        <f ca="1">IF($K27="","",INDEX(Suivi!$N$2:$N$195,MATCH($K27,Suivi!$Z$2:$Z$195,0)))</f>
        <v>285</v>
      </c>
      <c r="M27" s="30" t="str">
        <f ca="1">IF($K27="","",INDEX(Suivi!$C$2:$C$195,MATCH($K27,Suivi!$Z$2:$Z$195,0)))</f>
        <v>Extincteurs</v>
      </c>
      <c r="N27" s="31" t="str">
        <f ca="1">IF($K27="","",INDEX(Suivi!$D$2:$D$195,MATCH($K27,Suivi!$Z$2:$Z$195,0)))</f>
        <v>Ensemble des locaux du site</v>
      </c>
    </row>
    <row r="28" spans="1:14" x14ac:dyDescent="0.35">
      <c r="A28" s="36" t="s">
        <v>62</v>
      </c>
      <c r="B28" s="37">
        <f>COUNTIF(Suivi!B2:B195,"Premiers secours")</f>
        <v>2</v>
      </c>
      <c r="C28" s="37">
        <f ca="1">COUNTIFS(Suivi!B2:B195,"Premiers secours",Suivi!O2:O195,"CONFORME")</f>
        <v>1</v>
      </c>
      <c r="D28" s="37">
        <f ca="1">COUNTIFS(Suivi!B2:B195,"Premiers secours",Suivi!O2:O195,"A PROGRAMMER")</f>
        <v>0</v>
      </c>
      <c r="E28" s="24">
        <f ca="1">COUNTIFS(Suivi!O2:O195,"EN RETARD")</f>
        <v>6</v>
      </c>
      <c r="K28" s="28" t="str">
        <f ca="1">IFERROR(SMALL(Suivi!$Z$2:$Z$195,ROW(A8)),"")</f>
        <v/>
      </c>
      <c r="L28" s="29" t="str">
        <f ca="1">IF($K28="","",INDEX(Suivi!$N$2:$N$195,MATCH($K28,Suivi!$Z$2:$Z$195,0)))</f>
        <v/>
      </c>
      <c r="M28" s="30" t="str">
        <f ca="1">IF($K28="","",INDEX(Suivi!$C$2:$C$195,MATCH($K28,Suivi!$Z$2:$Z$195,0)))</f>
        <v/>
      </c>
      <c r="N28" s="31" t="str">
        <f ca="1">IF($K28="","",INDEX(Suivi!$D$2:$D$195,MATCH($K28,Suivi!$Z$2:$Z$195,0)))</f>
        <v/>
      </c>
    </row>
    <row r="29" spans="1:14" x14ac:dyDescent="0.35">
      <c r="A29" s="36" t="s">
        <v>63</v>
      </c>
      <c r="B29" s="37">
        <f>COUNTIF(Suivi!B2:B195,"Stockage")</f>
        <v>1</v>
      </c>
      <c r="C29" s="37">
        <f ca="1">COUNTIFS(Suivi!B2:B195,"Stockage",Suivi!O2:O195,"CONFORME")</f>
        <v>1</v>
      </c>
      <c r="D29" s="37">
        <f ca="1">COUNTIFS(Suivi!B2:B195,"Stockage",Suivi!O2:O195,"A PROGRAMMER")</f>
        <v>0</v>
      </c>
      <c r="E29" s="24">
        <f ca="1">COUNTIFS(Suivi!O2:O195,"EN RETARD")</f>
        <v>6</v>
      </c>
      <c r="K29" s="28" t="str">
        <f ca="1">IFERROR(SMALL(Suivi!$Z$2:$Z$195,ROW(A9)),"")</f>
        <v/>
      </c>
      <c r="L29" s="29" t="str">
        <f ca="1">IF($K29="","",INDEX(Suivi!$N$2:$N$195,MATCH($K29,Suivi!$Z$2:$Z$195,0)))</f>
        <v/>
      </c>
      <c r="M29" s="30" t="str">
        <f ca="1">IF($K29="","",INDEX(Suivi!$C$2:$C$195,MATCH($K29,Suivi!$Z$2:$Z$195,0)))</f>
        <v/>
      </c>
      <c r="N29" s="31" t="str">
        <f ca="1">IF($K29="","",INDEX(Suivi!$D$2:$D$195,MATCH($K29,Suivi!$Z$2:$Z$195,0)))</f>
        <v/>
      </c>
    </row>
    <row r="30" spans="1:14" ht="15" thickBot="1" x14ac:dyDescent="0.4">
      <c r="A30" s="38" t="s">
        <v>64</v>
      </c>
      <c r="B30" s="39">
        <f>COUNTIF(Suivi!B2:B195,"Machines")</f>
        <v>0</v>
      </c>
      <c r="C30" s="39">
        <f>COUNTIFS(Suivi!B2:B195,"Machines",Suivi!O2:O195,"CONFORME")</f>
        <v>0</v>
      </c>
      <c r="D30" s="39">
        <f>COUNTIFS(Suivi!B2:B195,"Machines",Suivi!O2:O195,"A PROGRAMMER")</f>
        <v>0</v>
      </c>
      <c r="E30" s="26">
        <f ca="1">COUNTIFS(Suivi!O2:O195,"EN RETARD")</f>
        <v>6</v>
      </c>
      <c r="K30" s="32" t="str">
        <f ca="1">IFERROR(SMALL(Suivi!$Z$2:$Z$195,ROW(A10)),"")</f>
        <v/>
      </c>
      <c r="L30" s="33" t="str">
        <f ca="1">IF($K30="","",INDEX(Suivi!$N$2:$N$195,MATCH($K30,Suivi!$Z$2:$Z$195,0)))</f>
        <v/>
      </c>
      <c r="M30" s="34" t="str">
        <f ca="1">IF($K30="","",INDEX(Suivi!$C$2:$C$195,MATCH($K30,Suivi!$Z$2:$Z$195,0)))</f>
        <v/>
      </c>
      <c r="N30" s="35" t="str">
        <f ca="1">IF($K30="","",INDEX(Suivi!$D$2:$D$195,MATCH($K30,Suivi!$Z$2:$Z$195,0)))</f>
        <v/>
      </c>
    </row>
    <row r="56" spans="1:14" ht="26.15" customHeight="1" x14ac:dyDescent="0.35">
      <c r="A56" s="67" t="s">
        <v>306</v>
      </c>
      <c r="B56" s="66"/>
      <c r="C56" s="66"/>
      <c r="D56" s="66"/>
      <c r="E56" s="66"/>
      <c r="F56" s="66"/>
      <c r="G56" s="66"/>
      <c r="H56" s="66"/>
      <c r="I56" s="66"/>
      <c r="J56" s="66"/>
      <c r="K56" s="66"/>
      <c r="L56" s="66"/>
      <c r="M56" s="66"/>
      <c r="N56" s="66"/>
    </row>
  </sheetData>
  <sheetProtection algorithmName="SHA-512" hashValue="EmSP7xKnr+PcK2eZt5irRpWSV/aGAhoZmrbYhDYg5S9X6L2kriUWdn0ye6+2J5Y8udbYMfOX6xyDKLc1MwZINg==" saltValue="iBL5GenlBa/gVRgJdgm4gw==" spinCount="100000" sheet="1" objects="1" scenarios="1"/>
  <mergeCells count="17">
    <mergeCell ref="C7:D9"/>
    <mergeCell ref="A7:B9"/>
    <mergeCell ref="G7:H9"/>
    <mergeCell ref="E7:F9"/>
    <mergeCell ref="A1:N2"/>
    <mergeCell ref="A56:N56"/>
    <mergeCell ref="I7:J9"/>
    <mergeCell ref="A3:N3"/>
    <mergeCell ref="C6:D6"/>
    <mergeCell ref="E6:F6"/>
    <mergeCell ref="I6:J6"/>
    <mergeCell ref="K7:L9"/>
    <mergeCell ref="A4:N4"/>
    <mergeCell ref="K19:N19"/>
    <mergeCell ref="G6:H6"/>
    <mergeCell ref="K6:L6"/>
    <mergeCell ref="A6:B6"/>
  </mergeCells>
  <printOptions horizontalCentered="1" verticalCentered="1"/>
  <pageMargins left="0.35433070866141742" right="0.35433070866141742" top="0.59055118110236227" bottom="0.59055118110236227" header="0.51181102362204722" footer="0.51181102362204722"/>
  <pageSetup paperSize="9" scale="5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Z191"/>
  <sheetViews>
    <sheetView showGridLines="0" zoomScale="50" zoomScaleNormal="50" workbookViewId="0">
      <pane xSplit="4" ySplit="1" topLeftCell="E2" activePane="bottomRight" state="frozen"/>
      <selection pane="topRight" activeCell="E1" sqref="E1"/>
      <selection pane="bottomLeft" activeCell="A2" sqref="A2"/>
      <selection pane="bottomRight" activeCell="A2" sqref="A2"/>
    </sheetView>
  </sheetViews>
  <sheetFormatPr baseColWidth="10" defaultColWidth="8.7265625" defaultRowHeight="14.5" x14ac:dyDescent="0.35"/>
  <cols>
    <col min="1" max="1" width="34" customWidth="1"/>
    <col min="2" max="2" width="18" customWidth="1"/>
    <col min="3" max="3" width="28" customWidth="1"/>
    <col min="4" max="5" width="18" customWidth="1"/>
    <col min="6" max="6" width="22" customWidth="1"/>
    <col min="7" max="8" width="6" customWidth="1"/>
    <col min="9" max="10" width="14" style="3" customWidth="1"/>
    <col min="11" max="11" width="13.1796875" style="3" customWidth="1"/>
    <col min="12" max="12" width="14" style="3" customWidth="1"/>
    <col min="13" max="14" width="12" style="3" customWidth="1"/>
    <col min="15" max="15" width="20" style="3" customWidth="1"/>
    <col min="16" max="17" width="18" style="3" customWidth="1"/>
    <col min="18" max="18" width="26" style="3" customWidth="1"/>
    <col min="19" max="19" width="16" style="2" customWidth="1"/>
    <col min="20" max="20" width="20" style="3" customWidth="1"/>
    <col min="21" max="22" width="12" style="3" customWidth="1"/>
    <col min="23" max="23" width="16" style="3" customWidth="1"/>
    <col min="24" max="24" width="17.453125" style="3" customWidth="1"/>
    <col min="25" max="25" width="19.1796875" style="3" customWidth="1"/>
    <col min="26" max="26" width="16" style="2" hidden="1" customWidth="1"/>
  </cols>
  <sheetData>
    <row r="1" spans="1:26" ht="59.25" customHeight="1" x14ac:dyDescent="0.35">
      <c r="A1" s="1" t="s">
        <v>65</v>
      </c>
      <c r="B1" s="1" t="s">
        <v>44</v>
      </c>
      <c r="C1" s="1" t="s">
        <v>66</v>
      </c>
      <c r="D1" s="1" t="s">
        <v>54</v>
      </c>
      <c r="E1" s="1" t="s">
        <v>67</v>
      </c>
      <c r="F1" s="1" t="s">
        <v>68</v>
      </c>
      <c r="G1" s="1" t="s">
        <v>69</v>
      </c>
      <c r="H1" s="1" t="s">
        <v>70</v>
      </c>
      <c r="I1" s="1" t="s">
        <v>71</v>
      </c>
      <c r="J1" s="1" t="s">
        <v>72</v>
      </c>
      <c r="K1" s="1" t="s">
        <v>73</v>
      </c>
      <c r="L1" s="1" t="s">
        <v>74</v>
      </c>
      <c r="M1" s="1" t="s">
        <v>75</v>
      </c>
      <c r="N1" s="1" t="s">
        <v>76</v>
      </c>
      <c r="O1" s="1" t="s">
        <v>32</v>
      </c>
      <c r="P1" s="1" t="s">
        <v>77</v>
      </c>
      <c r="Q1" s="1" t="s">
        <v>78</v>
      </c>
      <c r="R1" s="1" t="s">
        <v>79</v>
      </c>
      <c r="S1" s="1" t="s">
        <v>80</v>
      </c>
      <c r="T1" s="1" t="s">
        <v>81</v>
      </c>
      <c r="U1" s="1" t="s">
        <v>82</v>
      </c>
      <c r="V1" s="1" t="s">
        <v>83</v>
      </c>
      <c r="W1" s="1" t="s">
        <v>84</v>
      </c>
      <c r="X1" s="1" t="s">
        <v>85</v>
      </c>
      <c r="Y1" s="1" t="s">
        <v>86</v>
      </c>
      <c r="Z1" s="1" t="s">
        <v>87</v>
      </c>
    </row>
    <row r="2" spans="1:26" s="2" customFormat="1" ht="87" customHeight="1" x14ac:dyDescent="0.35">
      <c r="A2" s="4" t="s">
        <v>88</v>
      </c>
      <c r="B2" s="9" t="str">
        <f>IF($A2="","",VLOOKUP($A2,Catalogue!$A$2:$N$38,2,FALSE))</f>
        <v>Sécurité incendie</v>
      </c>
      <c r="C2" s="9" t="str">
        <f>IF($A2="","",VLOOKUP($A2,Catalogue!$A$2:$N$38,3,FALSE))</f>
        <v>SSI (Système de Sécurité Incendie)</v>
      </c>
      <c r="D2" s="5" t="s">
        <v>89</v>
      </c>
      <c r="E2" s="9" t="str">
        <f>IF($A2="","",VLOOKUP($A2,Catalogue!$A$2:$N$38,4,FALSE))</f>
        <v>Vérifications / essais</v>
      </c>
      <c r="F2" s="9" t="str">
        <f>IF($A2="","",VLOOKUP($A2,Catalogue!$A$2:$N$38,5,FALSE))</f>
        <v>Contrôle réglementaire (ERP)</v>
      </c>
      <c r="G2" s="9" t="str">
        <f>IF($A2="","",VLOOKUP($A2,Catalogue!$A$2:$N$38,6,FALSE))</f>
        <v>Obligatoire (périodicité adaptée)</v>
      </c>
      <c r="H2" s="9" t="str">
        <f>IF($A2="","",VLOOKUP($A2,Catalogue!$A$2:$N$38,7,FALSE))</f>
        <v>Obligatoire</v>
      </c>
      <c r="I2" s="7">
        <f>IF($A2="","",VLOOKUP($A2,Catalogue!$A$2:$N$38,8,FALSE))</f>
        <v>12</v>
      </c>
      <c r="J2" s="20"/>
      <c r="K2" s="7" t="str">
        <f>IF($A2="","",VLOOKUP($A2,Catalogue!$A$2:$N$38,9,FALSE))</f>
        <v>ERP : 1 an min</v>
      </c>
      <c r="L2" s="19">
        <v>45640</v>
      </c>
      <c r="M2" s="8">
        <f t="shared" ref="M2:M33" si="0">IF(OR(ISBLANK($L2),AND(ISBLANK($I2),ISBLANK($J2))),"",EDATE($L2,IF($J2&lt;&gt;"",$J2,$I2)))</f>
        <v>46005</v>
      </c>
      <c r="N2" s="7">
        <f t="shared" ref="N2:N33" ca="1" si="1">IF($M2="","",$M2-TODAY())</f>
        <v>-15</v>
      </c>
      <c r="O2" s="7" t="str">
        <f t="shared" ref="O2:O33" ca="1" si="2">IF($M2="","",IF($N2&lt;0,"EN RETARD",IF($N2&lt;=30,"A PROGRAMMER","CONFORME")))</f>
        <v>EN RETARD</v>
      </c>
      <c r="P2" s="7" t="str">
        <f>IF($A2="","",VLOOKUP($A2,Catalogue!$A$2:$N$38,10,FALSE))</f>
        <v>Entreprise SSI</v>
      </c>
      <c r="Q2" s="7" t="str">
        <f>IF($A2="","",VLOOKUP($A2,Catalogue!$A$2:$N$38,11,FALSE))</f>
        <v>NON</v>
      </c>
      <c r="R2" s="7" t="str">
        <f>IF($A2="","",VLOOKUP($A2,Catalogue!$A$2:$N$38,12,FALSE))</f>
        <v>Registre de sécurité ERP</v>
      </c>
      <c r="S2" s="9" t="str">
        <f>IF($A2="","",VLOOKUP($A2,Catalogue!$A$2:$N$38,13,FALSE))</f>
        <v>Arrêté 25/06/1980 modifié – MS</v>
      </c>
      <c r="T2" s="6"/>
      <c r="U2" s="6"/>
      <c r="V2" s="6"/>
      <c r="W2" s="6"/>
      <c r="X2" s="6"/>
      <c r="Y2" s="6"/>
      <c r="Z2" s="8" t="str">
        <f t="shared" ref="Z2:Z33" ca="1" si="3">IF(OR($M2="",$M2&lt;TODAY()),"",$M2+ROW()/1000000)</f>
        <v/>
      </c>
    </row>
    <row r="3" spans="1:26" s="2" customFormat="1" ht="43.5" customHeight="1" x14ac:dyDescent="0.35">
      <c r="A3" s="4" t="s">
        <v>90</v>
      </c>
      <c r="B3" s="9" t="str">
        <f>IF($A3="","",VLOOKUP($A3,Catalogue!$A$2:$N$38,2,FALSE))</f>
        <v>Sécurité incendie</v>
      </c>
      <c r="C3" s="9" t="str">
        <f>IF($A3="","",VLOOKUP($A3,Catalogue!$A$2:$N$38,3,FALSE))</f>
        <v>Extincteurs</v>
      </c>
      <c r="D3" s="5" t="s">
        <v>91</v>
      </c>
      <c r="E3" s="9" t="str">
        <f>IF($A3="","",VLOOKUP($A3,Catalogue!$A$2:$N$38,4,FALSE))</f>
        <v>Maintenance / vérification</v>
      </c>
      <c r="F3" s="9" t="str">
        <f>IF($A3="","",VLOOKUP($A3,Catalogue!$A$2:$N$38,5,FALSE))</f>
        <v>Entretien</v>
      </c>
      <c r="G3" s="9" t="str">
        <f>IF($A3="","",VLOOKUP($A3,Catalogue!$A$2:$N$38,6,FALSE))</f>
        <v>Obligatoire</v>
      </c>
      <c r="H3" s="9" t="str">
        <f>IF($A3="","",VLOOKUP($A3,Catalogue!$A$2:$N$38,7,FALSE))</f>
        <v>Obligatoire</v>
      </c>
      <c r="I3" s="7">
        <f>IF($A3="","",VLOOKUP($A3,Catalogue!$A$2:$N$38,8,FALSE))</f>
        <v>12</v>
      </c>
      <c r="J3" s="20"/>
      <c r="K3" s="7" t="str">
        <f>IF($A3="","",VLOOKUP($A3,Catalogue!$A$2:$N$38,9,FALSE))</f>
        <v>1 an</v>
      </c>
      <c r="L3" s="19">
        <v>45940</v>
      </c>
      <c r="M3" s="8">
        <f t="shared" si="0"/>
        <v>46305</v>
      </c>
      <c r="N3" s="7">
        <f t="shared" ca="1" si="1"/>
        <v>285</v>
      </c>
      <c r="O3" s="7" t="str">
        <f t="shared" ca="1" si="2"/>
        <v>CONFORME</v>
      </c>
      <c r="P3" s="7" t="str">
        <f>IF($A3="","",VLOOKUP($A3,Catalogue!$A$2:$N$38,10,FALSE))</f>
        <v>Personne compétente qualifiée</v>
      </c>
      <c r="Q3" s="7" t="str">
        <f>IF($A3="","",VLOOKUP($A3,Catalogue!$A$2:$N$38,11,FALSE))</f>
        <v>NON</v>
      </c>
      <c r="R3" s="7" t="str">
        <f>IF($A3="","",VLOOKUP($A3,Catalogue!$A$2:$N$38,12,FALSE))</f>
        <v>Étiquette + registre</v>
      </c>
      <c r="S3" s="9" t="str">
        <f>IF($A3="","",VLOOKUP($A3,Catalogue!$A$2:$N$38,13,FALSE))</f>
        <v>R.4227-29 / R.4227-39</v>
      </c>
      <c r="T3" s="6"/>
      <c r="U3" s="6"/>
      <c r="V3" s="6"/>
      <c r="W3" s="6"/>
      <c r="X3" s="6"/>
      <c r="Y3" s="6"/>
      <c r="Z3" s="8">
        <f t="shared" ca="1" si="3"/>
        <v>46305.000003000001</v>
      </c>
    </row>
    <row r="4" spans="1:26" s="2" customFormat="1" ht="43.5" customHeight="1" x14ac:dyDescent="0.35">
      <c r="A4" s="4" t="s">
        <v>92</v>
      </c>
      <c r="B4" s="9" t="str">
        <f>IF($A4="","",VLOOKUP($A4,Catalogue!$A$2:$N$38,2,FALSE))</f>
        <v>Sécurité incendie</v>
      </c>
      <c r="C4" s="9" t="str">
        <f>IF($A4="","",VLOOKUP($A4,Catalogue!$A$2:$N$38,3,FALSE))</f>
        <v>Désenfumage</v>
      </c>
      <c r="D4" s="5" t="s">
        <v>93</v>
      </c>
      <c r="E4" s="9" t="str">
        <f>IF($A4="","",VLOOKUP($A4,Catalogue!$A$2:$N$38,4,FALSE))</f>
        <v>Vérification périodique</v>
      </c>
      <c r="F4" s="9" t="str">
        <f>IF($A4="","",VLOOKUP($A4,Catalogue!$A$2:$N$38,5,FALSE))</f>
        <v>Contrôle (ERP) / maintien en conformité</v>
      </c>
      <c r="G4" s="9" t="str">
        <f>IF($A4="","",VLOOKUP($A4,Catalogue!$A$2:$N$38,6,FALSE))</f>
        <v>Obligatoire</v>
      </c>
      <c r="H4" s="9" t="str">
        <f>IF($A4="","",VLOOKUP($A4,Catalogue!$A$2:$N$38,7,FALSE))</f>
        <v>Obligatoire (ERP)</v>
      </c>
      <c r="I4" s="7">
        <f>IF($A4="","",VLOOKUP($A4,Catalogue!$A$2:$N$38,8,FALSE))</f>
        <v>12</v>
      </c>
      <c r="J4" s="20"/>
      <c r="K4" s="7" t="str">
        <f>IF($A4="","",VLOOKUP($A4,Catalogue!$A$2:$N$38,9,FALSE))</f>
        <v>1 an</v>
      </c>
      <c r="L4" s="19">
        <v>45640</v>
      </c>
      <c r="M4" s="8">
        <f t="shared" si="0"/>
        <v>46005</v>
      </c>
      <c r="N4" s="7">
        <f t="shared" ca="1" si="1"/>
        <v>-15</v>
      </c>
      <c r="O4" s="7" t="str">
        <f t="shared" ca="1" si="2"/>
        <v>EN RETARD</v>
      </c>
      <c r="P4" s="7" t="str">
        <f>IF($A4="","",VLOOKUP($A4,Catalogue!$A$2:$N$38,10,FALSE))</f>
        <v>Personne compétente / prestataire</v>
      </c>
      <c r="Q4" s="7" t="str">
        <f>IF($A4="","",VLOOKUP($A4,Catalogue!$A$2:$N$38,11,FALSE))</f>
        <v>NON</v>
      </c>
      <c r="R4" s="7" t="str">
        <f>IF($A4="","",VLOOKUP($A4,Catalogue!$A$2:$N$38,12,FALSE))</f>
        <v>Registre / rapport</v>
      </c>
      <c r="S4" s="9" t="str">
        <f>IF($A4="","",VLOOKUP($A4,Catalogue!$A$2:$N$38,13,FALSE))</f>
        <v>Instruction technique 246 / APSAD R17</v>
      </c>
      <c r="T4" s="6"/>
      <c r="U4" s="6"/>
      <c r="V4" s="6"/>
      <c r="W4" s="6"/>
      <c r="X4" s="6"/>
      <c r="Y4" s="6"/>
      <c r="Z4" s="8" t="str">
        <f t="shared" ca="1" si="3"/>
        <v/>
      </c>
    </row>
    <row r="5" spans="1:26" s="2" customFormat="1" ht="43.5" customHeight="1" x14ac:dyDescent="0.35">
      <c r="A5" s="4" t="s">
        <v>94</v>
      </c>
      <c r="B5" s="9" t="str">
        <f>IF($A5="","",VLOOKUP($A5,Catalogue!$A$2:$N$38,2,FALSE))</f>
        <v>Sécurité incendie</v>
      </c>
      <c r="C5" s="9" t="str">
        <f>IF($A5="","",VLOOKUP($A5,Catalogue!$A$2:$N$38,3,FALSE))</f>
        <v>Éclairage de sécurité (BAES/BAEH)</v>
      </c>
      <c r="D5" s="5" t="s">
        <v>91</v>
      </c>
      <c r="E5" s="9" t="str">
        <f>IF($A5="","",VLOOKUP($A5,Catalogue!$A$2:$N$38,4,FALSE))</f>
        <v>Maintenance annuelle</v>
      </c>
      <c r="F5" s="9" t="str">
        <f>IF($A5="","",VLOOKUP($A5,Catalogue!$A$2:$N$38,5,FALSE))</f>
        <v>Entretien</v>
      </c>
      <c r="G5" s="9" t="str">
        <f>IF($A5="","",VLOOKUP($A5,Catalogue!$A$2:$N$38,6,FALSE))</f>
        <v>Obligatoire</v>
      </c>
      <c r="H5" s="9" t="str">
        <f>IF($A5="","",VLOOKUP($A5,Catalogue!$A$2:$N$38,7,FALSE))</f>
        <v>Obligatoire</v>
      </c>
      <c r="I5" s="7">
        <f>IF($A5="","",VLOOKUP($A5,Catalogue!$A$2:$N$38,8,FALSE))</f>
        <v>12</v>
      </c>
      <c r="J5" s="20"/>
      <c r="K5" s="7" t="str">
        <f>IF($A5="","",VLOOKUP($A5,Catalogue!$A$2:$N$38,9,FALSE))</f>
        <v>1 an</v>
      </c>
      <c r="L5" s="19">
        <v>45640</v>
      </c>
      <c r="M5" s="8">
        <f t="shared" si="0"/>
        <v>46005</v>
      </c>
      <c r="N5" s="7">
        <f t="shared" ca="1" si="1"/>
        <v>-15</v>
      </c>
      <c r="O5" s="7" t="str">
        <f t="shared" ca="1" si="2"/>
        <v>EN RETARD</v>
      </c>
      <c r="P5" s="7" t="str">
        <f>IF($A5="","",VLOOKUP($A5,Catalogue!$A$2:$N$38,10,FALSE))</f>
        <v>Personne compétente / prestataire</v>
      </c>
      <c r="Q5" s="7" t="str">
        <f>IF($A5="","",VLOOKUP($A5,Catalogue!$A$2:$N$38,11,FALSE))</f>
        <v>NON</v>
      </c>
      <c r="R5" s="7" t="str">
        <f>IF($A5="","",VLOOKUP($A5,Catalogue!$A$2:$N$38,12,FALSE))</f>
        <v>Rapport</v>
      </c>
      <c r="S5" s="9" t="str">
        <f>IF($A5="","",VLOOKUP($A5,Catalogue!$A$2:$N$38,13,FALSE))</f>
        <v>Arrêté 14/12/2011</v>
      </c>
      <c r="T5" s="6"/>
      <c r="U5" s="6"/>
      <c r="V5" s="6"/>
      <c r="W5" s="6"/>
      <c r="X5" s="6"/>
      <c r="Y5" s="6"/>
      <c r="Z5" s="8" t="str">
        <f t="shared" ca="1" si="3"/>
        <v/>
      </c>
    </row>
    <row r="6" spans="1:26" s="2" customFormat="1" ht="29" customHeight="1" x14ac:dyDescent="0.35">
      <c r="A6" s="4" t="s">
        <v>95</v>
      </c>
      <c r="B6" s="9" t="str">
        <f>IF($A6="","",VLOOKUP($A6,Catalogue!$A$2:$N$38,2,FALSE))</f>
        <v>Bâtiment / accès</v>
      </c>
      <c r="C6" s="9" t="str">
        <f>IF($A6="","",VLOOKUP($A6,Catalogue!$A$2:$N$38,3,FALSE))</f>
        <v>Ascenseurs</v>
      </c>
      <c r="D6" s="5" t="s">
        <v>96</v>
      </c>
      <c r="E6" s="9" t="str">
        <f>IF($A6="","",VLOOKUP($A6,Catalogue!$A$2:$N$38,4,FALSE))</f>
        <v>Maintenance</v>
      </c>
      <c r="F6" s="9" t="str">
        <f>IF($A6="","",VLOOKUP($A6,Catalogue!$A$2:$N$38,5,FALSE))</f>
        <v>Entretien obligatoire</v>
      </c>
      <c r="G6" s="9" t="str">
        <f>IF($A6="","",VLOOKUP($A6,Catalogue!$A$2:$N$38,6,FALSE))</f>
        <v>Obligatoire</v>
      </c>
      <c r="H6" s="9" t="str">
        <f>IF($A6="","",VLOOKUP($A6,Catalogue!$A$2:$N$38,7,FALSE))</f>
        <v>Obligatoire</v>
      </c>
      <c r="I6" s="7">
        <f>IF($A6="","",VLOOKUP($A6,Catalogue!$A$2:$N$38,8,FALSE))</f>
        <v>1</v>
      </c>
      <c r="J6" s="20"/>
      <c r="K6" s="7" t="str">
        <f>IF($A6="","",VLOOKUP($A6,Catalogue!$A$2:$N$38,9,FALSE))</f>
        <v>Mensuelle</v>
      </c>
      <c r="L6" s="19">
        <v>45979</v>
      </c>
      <c r="M6" s="8">
        <f t="shared" si="0"/>
        <v>46009</v>
      </c>
      <c r="N6" s="7">
        <f t="shared" ca="1" si="1"/>
        <v>-11</v>
      </c>
      <c r="O6" s="7" t="str">
        <f t="shared" ca="1" si="2"/>
        <v>EN RETARD</v>
      </c>
      <c r="P6" s="7" t="str">
        <f>IF($A6="","",VLOOKUP($A6,Catalogue!$A$2:$N$38,10,FALSE))</f>
        <v>Entreprise de maintenance</v>
      </c>
      <c r="Q6" s="7" t="str">
        <f>IF($A6="","",VLOOKUP($A6,Catalogue!$A$2:$N$38,11,FALSE))</f>
        <v>NON</v>
      </c>
      <c r="R6" s="7" t="str">
        <f>IF($A6="","",VLOOKUP($A6,Catalogue!$A$2:$N$38,12,FALSE))</f>
        <v>Carnet d'entretien</v>
      </c>
      <c r="S6" s="9" t="str">
        <f>IF($A6="","",VLOOKUP($A6,Catalogue!$A$2:$N$38,13,FALSE))</f>
        <v>CCH</v>
      </c>
      <c r="T6" s="6"/>
      <c r="U6" s="6"/>
      <c r="V6" s="6"/>
      <c r="W6" s="6"/>
      <c r="X6" s="6"/>
      <c r="Y6" s="6"/>
      <c r="Z6" s="8" t="str">
        <f t="shared" ca="1" si="3"/>
        <v/>
      </c>
    </row>
    <row r="7" spans="1:26" s="2" customFormat="1" ht="43.5" customHeight="1" x14ac:dyDescent="0.35">
      <c r="A7" s="4" t="s">
        <v>97</v>
      </c>
      <c r="B7" s="9" t="str">
        <f>IF($A7="","",VLOOKUP($A7,Catalogue!$A$2:$N$38,2,FALSE))</f>
        <v>Bâtiment / accès</v>
      </c>
      <c r="C7" s="9" t="str">
        <f>IF($A7="","",VLOOKUP($A7,Catalogue!$A$2:$N$38,3,FALSE))</f>
        <v>Ascenseurs</v>
      </c>
      <c r="D7" s="5" t="s">
        <v>96</v>
      </c>
      <c r="E7" s="9" t="str">
        <f>IF($A7="","",VLOOKUP($A7,Catalogue!$A$2:$N$38,4,FALSE))</f>
        <v>VGP</v>
      </c>
      <c r="F7" s="9" t="str">
        <f>IF($A7="","",VLOOKUP($A7,Catalogue!$A$2:$N$38,5,FALSE))</f>
        <v>Contrôle réglementaire</v>
      </c>
      <c r="G7" s="9" t="str">
        <f>IF($A7="","",VLOOKUP($A7,Catalogue!$A$2:$N$38,6,FALSE))</f>
        <v>Obligatoire</v>
      </c>
      <c r="H7" s="9" t="str">
        <f>IF($A7="","",VLOOKUP($A7,Catalogue!$A$2:$N$38,7,FALSE))</f>
        <v>Obligatoire</v>
      </c>
      <c r="I7" s="7">
        <f>IF($A7="","",VLOOKUP($A7,Catalogue!$A$2:$N$38,8,FALSE))</f>
        <v>12</v>
      </c>
      <c r="J7" s="20"/>
      <c r="K7" s="7" t="str">
        <f>IF($A7="","",VLOOKUP($A7,Catalogue!$A$2:$N$38,9,FALSE))</f>
        <v>1 an</v>
      </c>
      <c r="L7" s="19">
        <v>45822</v>
      </c>
      <c r="M7" s="8">
        <f t="shared" si="0"/>
        <v>46187</v>
      </c>
      <c r="N7" s="7">
        <f t="shared" ca="1" si="1"/>
        <v>167</v>
      </c>
      <c r="O7" s="7" t="str">
        <f t="shared" ca="1" si="2"/>
        <v>CONFORME</v>
      </c>
      <c r="P7" s="7" t="str">
        <f>IF($A7="","",VLOOKUP($A7,Catalogue!$A$2:$N$38,10,FALSE))</f>
        <v>Personne compétente / organisme</v>
      </c>
      <c r="Q7" s="7" t="str">
        <f>IF($A7="","",VLOOKUP($A7,Catalogue!$A$2:$N$38,11,FALSE))</f>
        <v>⚠️</v>
      </c>
      <c r="R7" s="7" t="str">
        <f>IF($A7="","",VLOOKUP($A7,Catalogue!$A$2:$N$38,12,FALSE))</f>
        <v>Rapport</v>
      </c>
      <c r="S7" s="9" t="str">
        <f>IF($A7="","",VLOOKUP($A7,Catalogue!$A$2:$N$38,13,FALSE))</f>
        <v>R.4323-23 – Arrêté 29/12/2010</v>
      </c>
      <c r="T7" s="6"/>
      <c r="U7" s="6"/>
      <c r="V7" s="6"/>
      <c r="W7" s="6"/>
      <c r="X7" s="6"/>
      <c r="Y7" s="6"/>
      <c r="Z7" s="8">
        <f t="shared" ca="1" si="3"/>
        <v>46187.000007000002</v>
      </c>
    </row>
    <row r="8" spans="1:26" s="2" customFormat="1" ht="29" customHeight="1" x14ac:dyDescent="0.35">
      <c r="A8" s="4" t="s">
        <v>98</v>
      </c>
      <c r="B8" s="9" t="str">
        <f>IF($A8="","",VLOOKUP($A8,Catalogue!$A$2:$N$38,2,FALSE))</f>
        <v>Bâtiment / accès</v>
      </c>
      <c r="C8" s="9" t="str">
        <f>IF($A8="","",VLOOKUP($A8,Catalogue!$A$2:$N$38,3,FALSE))</f>
        <v>Portes automatiques / sectionnelles / grilles</v>
      </c>
      <c r="D8" s="5" t="s">
        <v>93</v>
      </c>
      <c r="E8" s="9" t="str">
        <f>IF($A8="","",VLOOKUP($A8,Catalogue!$A$2:$N$38,4,FALSE))</f>
        <v>Vérification périodique</v>
      </c>
      <c r="F8" s="9" t="str">
        <f>IF($A8="","",VLOOKUP($A8,Catalogue!$A$2:$N$38,5,FALSE))</f>
        <v>Contrôle de sécurité</v>
      </c>
      <c r="G8" s="9" t="str">
        <f>IF($A8="","",VLOOKUP($A8,Catalogue!$A$2:$N$38,6,FALSE))</f>
        <v>Obligatoire</v>
      </c>
      <c r="H8" s="9" t="str">
        <f>IF($A8="","",VLOOKUP($A8,Catalogue!$A$2:$N$38,7,FALSE))</f>
        <v>Obligatoire</v>
      </c>
      <c r="I8" s="7">
        <f>IF($A8="","",VLOOKUP($A8,Catalogue!$A$2:$N$38,8,FALSE))</f>
        <v>6</v>
      </c>
      <c r="J8" s="20"/>
      <c r="K8" s="7" t="str">
        <f>IF($A8="","",VLOOKUP($A8,Catalogue!$A$2:$N$38,9,FALSE))</f>
        <v>6 mois</v>
      </c>
      <c r="L8" s="19">
        <v>45925</v>
      </c>
      <c r="M8" s="8">
        <f t="shared" si="0"/>
        <v>46106</v>
      </c>
      <c r="N8" s="7">
        <f t="shared" ca="1" si="1"/>
        <v>86</v>
      </c>
      <c r="O8" s="7" t="str">
        <f t="shared" ca="1" si="2"/>
        <v>CONFORME</v>
      </c>
      <c r="P8" s="7" t="str">
        <f>IF($A8="","",VLOOKUP($A8,Catalogue!$A$2:$N$38,10,FALSE))</f>
        <v>Personne compétente</v>
      </c>
      <c r="Q8" s="7" t="str">
        <f>IF($A8="","",VLOOKUP($A8,Catalogue!$A$2:$N$38,11,FALSE))</f>
        <v>NON</v>
      </c>
      <c r="R8" s="7" t="str">
        <f>IF($A8="","",VLOOKUP($A8,Catalogue!$A$2:$N$38,12,FALSE))</f>
        <v>Rapport de vérification</v>
      </c>
      <c r="S8" s="9" t="str">
        <f>IF($A8="","",VLOOKUP($A8,Catalogue!$A$2:$N$38,13,FALSE))</f>
        <v>Arrêté 21/12/1993</v>
      </c>
      <c r="T8" s="6"/>
      <c r="U8" s="6"/>
      <c r="V8" s="6"/>
      <c r="W8" s="6"/>
      <c r="X8" s="6"/>
      <c r="Y8" s="6"/>
      <c r="Z8" s="8">
        <f t="shared" ca="1" si="3"/>
        <v>46106.000008000003</v>
      </c>
    </row>
    <row r="9" spans="1:26" s="2" customFormat="1" ht="43.5" customHeight="1" x14ac:dyDescent="0.35">
      <c r="A9" s="4" t="s">
        <v>99</v>
      </c>
      <c r="B9" s="9" t="str">
        <f>IF($A9="","",VLOOKUP($A9,Catalogue!$A$2:$N$38,2,FALSE))</f>
        <v>Stockage</v>
      </c>
      <c r="C9" s="9" t="str">
        <f>IF($A9="","",VLOOKUP($A9,Catalogue!$A$2:$N$38,3,FALSE))</f>
        <v>Rayonnages métalliques</v>
      </c>
      <c r="D9" s="5" t="s">
        <v>100</v>
      </c>
      <c r="E9" s="9" t="str">
        <f>IF($A9="","",VLOOKUP($A9,Catalogue!$A$2:$N$38,4,FALSE))</f>
        <v>Vérification périodique</v>
      </c>
      <c r="F9" s="9" t="str">
        <f>IF($A9="","",VLOOKUP($A9,Catalogue!$A$2:$N$38,5,FALSE))</f>
        <v>Recommandation</v>
      </c>
      <c r="G9" s="9" t="str">
        <f>IF($A9="","",VLOOKUP($A9,Catalogue!$A$2:$N$38,6,FALSE))</f>
        <v>Recommandée</v>
      </c>
      <c r="H9" s="9" t="str">
        <f>IF($A9="","",VLOOKUP($A9,Catalogue!$A$2:$N$38,7,FALSE))</f>
        <v>Recommandée</v>
      </c>
      <c r="I9" s="7">
        <f>IF($A9="","",VLOOKUP($A9,Catalogue!$A$2:$N$38,8,FALSE))</f>
        <v>12</v>
      </c>
      <c r="J9" s="20"/>
      <c r="K9" s="7" t="str">
        <f>IF($A9="","",VLOOKUP($A9,Catalogue!$A$2:$N$38,9,FALSE))</f>
        <v>1 an</v>
      </c>
      <c r="L9" s="19">
        <v>45690</v>
      </c>
      <c r="M9" s="8">
        <f t="shared" si="0"/>
        <v>46055</v>
      </c>
      <c r="N9" s="7">
        <f t="shared" ca="1" si="1"/>
        <v>35</v>
      </c>
      <c r="O9" s="7" t="str">
        <f t="shared" ca="1" si="2"/>
        <v>CONFORME</v>
      </c>
      <c r="P9" s="7" t="str">
        <f>IF($A9="","",VLOOKUP($A9,Catalogue!$A$2:$N$38,10,FALSE))</f>
        <v>Personne compétente</v>
      </c>
      <c r="Q9" s="7" t="str">
        <f>IF($A9="","",VLOOKUP($A9,Catalogue!$A$2:$N$38,11,FALSE))</f>
        <v>NON</v>
      </c>
      <c r="R9" s="7" t="str">
        <f>IF($A9="","",VLOOKUP($A9,Catalogue!$A$2:$N$38,12,FALSE))</f>
        <v>Rapport</v>
      </c>
      <c r="S9" s="9" t="str">
        <f>IF($A9="","",VLOOKUP($A9,Catalogue!$A$2:$N$38,13,FALSE))</f>
        <v>INRS ED 771</v>
      </c>
      <c r="T9" s="6"/>
      <c r="U9" s="6"/>
      <c r="V9" s="6"/>
      <c r="W9" s="6"/>
      <c r="X9" s="6"/>
      <c r="Y9" s="6"/>
      <c r="Z9" s="8">
        <f t="shared" ca="1" si="3"/>
        <v>46055.000009000003</v>
      </c>
    </row>
    <row r="10" spans="1:26" s="2" customFormat="1" ht="29" customHeight="1" x14ac:dyDescent="0.35">
      <c r="A10" s="4" t="s">
        <v>101</v>
      </c>
      <c r="B10" s="9" t="str">
        <f>IF($A10="","",VLOOKUP($A10,Catalogue!$A$2:$N$38,2,FALSE))</f>
        <v>EPI / Travail en hauteur</v>
      </c>
      <c r="C10" s="9" t="str">
        <f>IF($A10="","",VLOOKUP($A10,Catalogue!$A$2:$N$38,3,FALSE))</f>
        <v>Lignes de vie et points d'ancrage</v>
      </c>
      <c r="D10" s="5" t="s">
        <v>102</v>
      </c>
      <c r="E10" s="9" t="str">
        <f>IF($A10="","",VLOOKUP($A10,Catalogue!$A$2:$N$38,4,FALSE))</f>
        <v>Vérification périodique</v>
      </c>
      <c r="F10" s="9" t="str">
        <f>IF($A10="","",VLOOKUP($A10,Catalogue!$A$2:$N$38,5,FALSE))</f>
        <v>Maintien en conformité</v>
      </c>
      <c r="G10" s="9" t="str">
        <f>IF($A10="","",VLOOKUP($A10,Catalogue!$A$2:$N$38,6,FALSE))</f>
        <v>Obligatoire</v>
      </c>
      <c r="H10" s="9" t="str">
        <f>IF($A10="","",VLOOKUP($A10,Catalogue!$A$2:$N$38,7,FALSE))</f>
        <v>Obligatoire</v>
      </c>
      <c r="I10" s="7">
        <f>IF($A10="","",VLOOKUP($A10,Catalogue!$A$2:$N$38,8,FALSE))</f>
        <v>12</v>
      </c>
      <c r="J10" s="20"/>
      <c r="K10" s="7" t="str">
        <f>IF($A10="","",VLOOKUP($A10,Catalogue!$A$2:$N$38,9,FALSE))</f>
        <v>1 an</v>
      </c>
      <c r="L10" s="19">
        <v>45667</v>
      </c>
      <c r="M10" s="8">
        <f t="shared" si="0"/>
        <v>46032</v>
      </c>
      <c r="N10" s="7">
        <f t="shared" ca="1" si="1"/>
        <v>12</v>
      </c>
      <c r="O10" s="7" t="str">
        <f t="shared" ca="1" si="2"/>
        <v>A PROGRAMMER</v>
      </c>
      <c r="P10" s="7" t="str">
        <f>IF($A10="","",VLOOKUP($A10,Catalogue!$A$2:$N$38,10,FALSE))</f>
        <v>Personne compétente</v>
      </c>
      <c r="Q10" s="7" t="str">
        <f>IF($A10="","",VLOOKUP($A10,Catalogue!$A$2:$N$38,11,FALSE))</f>
        <v>NON</v>
      </c>
      <c r="R10" s="7" t="str">
        <f>IF($A10="","",VLOOKUP($A10,Catalogue!$A$2:$N$38,12,FALSE))</f>
        <v>Registre</v>
      </c>
      <c r="S10" s="9" t="str">
        <f>IF($A10="","",VLOOKUP($A10,Catalogue!$A$2:$N$38,13,FALSE))</f>
        <v>R.4323 (selon équipement)</v>
      </c>
      <c r="T10" s="6"/>
      <c r="U10" s="6"/>
      <c r="V10" s="6"/>
      <c r="W10" s="6"/>
      <c r="X10" s="6"/>
      <c r="Y10" s="6"/>
      <c r="Z10" s="8">
        <f t="shared" ca="1" si="3"/>
        <v>46032.000010000003</v>
      </c>
    </row>
    <row r="11" spans="1:26" s="2" customFormat="1" ht="29" customHeight="1" x14ac:dyDescent="0.35">
      <c r="A11" s="4" t="s">
        <v>103</v>
      </c>
      <c r="B11" s="9" t="str">
        <f>IF($A11="","",VLOOKUP($A11,Catalogue!$A$2:$N$38,2,FALSE))</f>
        <v>Équipements sous pression</v>
      </c>
      <c r="C11" s="9" t="str">
        <f>IF($A11="","",VLOOKUP($A11,Catalogue!$A$2:$N$38,3,FALSE))</f>
        <v>Équipements sous pression (compresseur, cuve…)</v>
      </c>
      <c r="D11" s="5" t="s">
        <v>104</v>
      </c>
      <c r="E11" s="9" t="str">
        <f>IF($A11="","",VLOOKUP($A11,Catalogue!$A$2:$N$38,4,FALSE))</f>
        <v>Inspection périodique</v>
      </c>
      <c r="F11" s="9" t="str">
        <f>IF($A11="","",VLOOKUP($A11,Catalogue!$A$2:$N$38,5,FALSE))</f>
        <v>Contrôle réglementaire</v>
      </c>
      <c r="G11" s="9" t="str">
        <f>IF($A11="","",VLOOKUP($A11,Catalogue!$A$2:$N$38,6,FALSE))</f>
        <v>Obligatoire</v>
      </c>
      <c r="H11" s="9" t="str">
        <f>IF($A11="","",VLOOKUP($A11,Catalogue!$A$2:$N$38,7,FALSE))</f>
        <v>Obligatoire</v>
      </c>
      <c r="I11" s="7">
        <f>IF($A11="","",VLOOKUP($A11,Catalogue!$A$2:$N$38,8,FALSE))</f>
        <v>48</v>
      </c>
      <c r="J11" s="20"/>
      <c r="K11" s="7" t="str">
        <f>IF($A11="","",VLOOKUP($A11,Catalogue!$A$2:$N$38,9,FALSE))</f>
        <v>4 ans (général)</v>
      </c>
      <c r="L11" s="19">
        <v>43855</v>
      </c>
      <c r="M11" s="8">
        <f t="shared" si="0"/>
        <v>45316</v>
      </c>
      <c r="N11" s="7">
        <f t="shared" ca="1" si="1"/>
        <v>-704</v>
      </c>
      <c r="O11" s="7" t="str">
        <f t="shared" ca="1" si="2"/>
        <v>EN RETARD</v>
      </c>
      <c r="P11" s="7" t="str">
        <f>IF($A11="","",VLOOKUP($A11,Catalogue!$A$2:$N$38,10,FALSE))</f>
        <v>Personne compétente</v>
      </c>
      <c r="Q11" s="7" t="str">
        <f>IF($A11="","",VLOOKUP($A11,Catalogue!$A$2:$N$38,11,FALSE))</f>
        <v>⚠️</v>
      </c>
      <c r="R11" s="7" t="str">
        <f>IF($A11="","",VLOOKUP($A11,Catalogue!$A$2:$N$38,12,FALSE))</f>
        <v>Dossier d'exploitation</v>
      </c>
      <c r="S11" s="9" t="str">
        <f>IF($A11="","",VLOOKUP($A11,Catalogue!$A$2:$N$38,13,FALSE))</f>
        <v>Arrêté 20/11/2017</v>
      </c>
      <c r="T11" s="6"/>
      <c r="U11" s="6"/>
      <c r="V11" s="6"/>
      <c r="W11" s="6"/>
      <c r="X11" s="6"/>
      <c r="Y11" s="6"/>
      <c r="Z11" s="8" t="str">
        <f t="shared" ca="1" si="3"/>
        <v/>
      </c>
    </row>
    <row r="12" spans="1:26" s="2" customFormat="1" ht="43.5" customHeight="1" x14ac:dyDescent="0.35">
      <c r="A12" s="4" t="s">
        <v>105</v>
      </c>
      <c r="B12" s="9" t="str">
        <f>IF($A12="","",VLOOKUP($A12,Catalogue!$A$2:$N$38,2,FALSE))</f>
        <v>EPI / Travail en hauteur</v>
      </c>
      <c r="C12" s="9" t="str">
        <f>IF($A12="","",VLOOKUP($A12,Catalogue!$A$2:$N$38,3,FALSE))</f>
        <v>Harnais / systèmes antichute (EPI)</v>
      </c>
      <c r="D12" s="5" t="s">
        <v>89</v>
      </c>
      <c r="E12" s="9" t="str">
        <f>IF($A12="","",VLOOKUP($A12,Catalogue!$A$2:$N$38,4,FALSE))</f>
        <v>Vérification périodique</v>
      </c>
      <c r="F12" s="9" t="str">
        <f>IF($A12="","",VLOOKUP($A12,Catalogue!$A$2:$N$38,5,FALSE))</f>
        <v>Maintien en conformité</v>
      </c>
      <c r="G12" s="9" t="str">
        <f>IF($A12="","",VLOOKUP($A12,Catalogue!$A$2:$N$38,6,FALSE))</f>
        <v>Obligatoire</v>
      </c>
      <c r="H12" s="9" t="str">
        <f>IF($A12="","",VLOOKUP($A12,Catalogue!$A$2:$N$38,7,FALSE))</f>
        <v>Obligatoire</v>
      </c>
      <c r="I12" s="7">
        <f>IF($A12="","",VLOOKUP($A12,Catalogue!$A$2:$N$38,8,FALSE))</f>
        <v>12</v>
      </c>
      <c r="J12" s="20"/>
      <c r="K12" s="7" t="str">
        <f>IF($A12="","",VLOOKUP($A12,Catalogue!$A$2:$N$38,9,FALSE))</f>
        <v>1 an (mini)</v>
      </c>
      <c r="L12" s="19">
        <v>45673</v>
      </c>
      <c r="M12" s="8">
        <f t="shared" si="0"/>
        <v>46038</v>
      </c>
      <c r="N12" s="7">
        <f t="shared" ca="1" si="1"/>
        <v>18</v>
      </c>
      <c r="O12" s="7" t="str">
        <f t="shared" ca="1" si="2"/>
        <v>A PROGRAMMER</v>
      </c>
      <c r="P12" s="7" t="str">
        <f>IF($A12="","",VLOOKUP($A12,Catalogue!$A$2:$N$38,10,FALSE))</f>
        <v>Personne compétente désignée</v>
      </c>
      <c r="Q12" s="7" t="str">
        <f>IF($A12="","",VLOOKUP($A12,Catalogue!$A$2:$N$38,11,FALSE))</f>
        <v>NON</v>
      </c>
      <c r="R12" s="7" t="str">
        <f>IF($A12="","",VLOOKUP($A12,Catalogue!$A$2:$N$38,12,FALSE))</f>
        <v>Fiche de suivi / registre</v>
      </c>
      <c r="S12" s="9" t="str">
        <f>IF($A12="","",VLOOKUP($A12,Catalogue!$A$2:$N$38,13,FALSE))</f>
        <v>R.4322-1</v>
      </c>
      <c r="T12" s="6"/>
      <c r="U12" s="6"/>
      <c r="V12" s="6"/>
      <c r="W12" s="6"/>
      <c r="X12" s="6"/>
      <c r="Y12" s="6"/>
      <c r="Z12" s="8">
        <f t="shared" ca="1" si="3"/>
        <v>46038.000011999997</v>
      </c>
    </row>
    <row r="13" spans="1:26" s="2" customFormat="1" ht="72.5" customHeight="1" x14ac:dyDescent="0.35">
      <c r="A13" s="4" t="s">
        <v>106</v>
      </c>
      <c r="B13" s="9" t="str">
        <f>IF($A13="","",VLOOKUP($A13,Catalogue!$A$2:$N$38,2,FALSE))</f>
        <v>Premiers secours</v>
      </c>
      <c r="C13" s="9" t="str">
        <f>IF($A13="","",VLOOKUP($A13,Catalogue!$A$2:$N$38,3,FALSE))</f>
        <v>Défibrillateur (DAE)</v>
      </c>
      <c r="D13" s="5" t="s">
        <v>93</v>
      </c>
      <c r="E13" s="9" t="str">
        <f>IF($A13="","",VLOOKUP($A13,Catalogue!$A$2:$N$38,4,FALSE))</f>
        <v>Maintenance / surveillance</v>
      </c>
      <c r="F13" s="9" t="str">
        <f>IF($A13="","",VLOOKUP($A13,Catalogue!$A$2:$N$38,5,FALSE))</f>
        <v>Suivi état matériel</v>
      </c>
      <c r="G13" s="9" t="str">
        <f>IF($A13="","",VLOOKUP($A13,Catalogue!$A$2:$N$38,6,FALSE))</f>
        <v>Obligatoire si présent</v>
      </c>
      <c r="H13" s="9" t="str">
        <f>IF($A13="","",VLOOKUP($A13,Catalogue!$A$2:$N$38,7,FALSE))</f>
        <v>Obligatoire si présent</v>
      </c>
      <c r="I13" s="7">
        <f>IF($A13="","",VLOOKUP($A13,Catalogue!$A$2:$N$38,8,FALSE))</f>
        <v>0</v>
      </c>
      <c r="J13" s="20">
        <v>12</v>
      </c>
      <c r="K13" s="7" t="str">
        <f>IF($A13="","",VLOOKUP($A13,Catalogue!$A$2:$N$38,9,FALSE))</f>
        <v>Selon fabricant (surveillance régulière)</v>
      </c>
      <c r="L13" s="19">
        <v>45712</v>
      </c>
      <c r="M13" s="8">
        <f t="shared" si="0"/>
        <v>46077</v>
      </c>
      <c r="N13" s="7">
        <f t="shared" ca="1" si="1"/>
        <v>57</v>
      </c>
      <c r="O13" s="7" t="str">
        <f t="shared" ca="1" si="2"/>
        <v>CONFORME</v>
      </c>
      <c r="P13" s="7" t="str">
        <f>IF($A13="","",VLOOKUP($A13,Catalogue!$A$2:$N$38,10,FALSE))</f>
        <v>Exploitant ou prestataire</v>
      </c>
      <c r="Q13" s="7" t="str">
        <f>IF($A13="","",VLOOKUP($A13,Catalogue!$A$2:$N$38,11,FALSE))</f>
        <v>NON</v>
      </c>
      <c r="R13" s="7" t="str">
        <f>IF($A13="","",VLOOKUP($A13,Catalogue!$A$2:$N$38,12,FALSE))</f>
        <v>Fiche de suivi / registre</v>
      </c>
      <c r="S13" s="9" t="str">
        <f>IF($A13="","",VLOOKUP($A13,Catalogue!$A$2:$N$38,13,FALSE))</f>
        <v>R.4224-17</v>
      </c>
      <c r="T13" s="6"/>
      <c r="U13" s="6"/>
      <c r="V13" s="6"/>
      <c r="W13" s="6"/>
      <c r="X13" s="6"/>
      <c r="Y13" s="6"/>
      <c r="Z13" s="8">
        <f t="shared" ca="1" si="3"/>
        <v>46077.000012999997</v>
      </c>
    </row>
    <row r="14" spans="1:26" s="2" customFormat="1" ht="29" customHeight="1" x14ac:dyDescent="0.35">
      <c r="A14" s="4" t="s">
        <v>107</v>
      </c>
      <c r="B14" s="9" t="str">
        <f>IF($A14="","",VLOOKUP($A14,Catalogue!$A$2:$N$38,2,FALSE))</f>
        <v>Premiers secours</v>
      </c>
      <c r="C14" s="9" t="str">
        <f>IF($A14="","",VLOOKUP($A14,Catalogue!$A$2:$N$38,3,FALSE))</f>
        <v>Trousse de secours</v>
      </c>
      <c r="D14" s="5" t="s">
        <v>93</v>
      </c>
      <c r="E14" s="9" t="str">
        <f>IF($A14="","",VLOOKUP($A14,Catalogue!$A$2:$N$38,4,FALSE))</f>
        <v>Vérification du contenu</v>
      </c>
      <c r="F14" s="9" t="str">
        <f>IF($A14="","",VLOOKUP($A14,Catalogue!$A$2:$N$38,5,FALSE))</f>
        <v>Maintenance</v>
      </c>
      <c r="G14" s="9" t="str">
        <f>IF($A14="","",VLOOKUP($A14,Catalogue!$A$2:$N$38,6,FALSE))</f>
        <v>Obligatoire</v>
      </c>
      <c r="H14" s="9" t="str">
        <f>IF($A14="","",VLOOKUP($A14,Catalogue!$A$2:$N$38,7,FALSE))</f>
        <v>Obligatoire</v>
      </c>
      <c r="I14" s="7">
        <f>IF($A14="","",VLOOKUP($A14,Catalogue!$A$2:$N$38,8,FALSE))</f>
        <v>1</v>
      </c>
      <c r="J14" s="20"/>
      <c r="K14" s="7" t="str">
        <f>IF($A14="","",VLOOKUP($A14,Catalogue!$A$2:$N$38,9,FALSE))</f>
        <v>Régulier (ex : mensuel)</v>
      </c>
      <c r="L14" s="19">
        <v>45987</v>
      </c>
      <c r="M14" s="8">
        <f t="shared" si="0"/>
        <v>46017</v>
      </c>
      <c r="N14" s="7">
        <f t="shared" ca="1" si="1"/>
        <v>-3</v>
      </c>
      <c r="O14" s="7" t="str">
        <f t="shared" ca="1" si="2"/>
        <v>EN RETARD</v>
      </c>
      <c r="P14" s="7" t="str">
        <f>IF($A14="","",VLOOKUP($A14,Catalogue!$A$2:$N$38,10,FALSE))</f>
        <v>Personne désignée</v>
      </c>
      <c r="Q14" s="7" t="str">
        <f>IF($A14="","",VLOOKUP($A14,Catalogue!$A$2:$N$38,11,FALSE))</f>
        <v>NON</v>
      </c>
      <c r="R14" s="7" t="str">
        <f>IF($A14="","",VLOOKUP($A14,Catalogue!$A$2:$N$38,12,FALSE))</f>
        <v>Fiche de contrôle</v>
      </c>
      <c r="S14" s="9" t="str">
        <f>IF($A14="","",VLOOKUP($A14,Catalogue!$A$2:$N$38,13,FALSE))</f>
        <v>R.4224-17</v>
      </c>
      <c r="T14" s="6"/>
      <c r="U14" s="6"/>
      <c r="V14" s="6"/>
      <c r="W14" s="6"/>
      <c r="X14" s="6"/>
      <c r="Y14" s="6"/>
      <c r="Z14" s="8" t="str">
        <f t="shared" ca="1" si="3"/>
        <v/>
      </c>
    </row>
    <row r="15" spans="1:26" s="2" customFormat="1" x14ac:dyDescent="0.35">
      <c r="A15" s="4"/>
      <c r="B15" s="9" t="str">
        <f>IF($A15="","",VLOOKUP($A15,Catalogue!$A$2:$N$38,2,FALSE))</f>
        <v/>
      </c>
      <c r="C15" s="9" t="str">
        <f>IF($A15="","",VLOOKUP($A15,Catalogue!$A$2:$N$38,3,FALSE))</f>
        <v/>
      </c>
      <c r="D15" s="5"/>
      <c r="E15" s="9" t="str">
        <f>IF($A15="","",VLOOKUP($A15,Catalogue!$A$2:$N$38,4,FALSE))</f>
        <v/>
      </c>
      <c r="F15" s="9" t="str">
        <f>IF($A15="","",VLOOKUP($A15,Catalogue!$A$2:$N$38,5,FALSE))</f>
        <v/>
      </c>
      <c r="G15" s="9" t="str">
        <f>IF($A15="","",VLOOKUP($A15,Catalogue!$A$2:$N$38,6,FALSE))</f>
        <v/>
      </c>
      <c r="H15" s="9" t="str">
        <f>IF($A15="","",VLOOKUP($A15,Catalogue!$A$2:$N$38,7,FALSE))</f>
        <v/>
      </c>
      <c r="I15" s="7" t="str">
        <f>IF($A15="","",VLOOKUP($A15,Catalogue!$A$2:$N$38,8,FALSE))</f>
        <v/>
      </c>
      <c r="J15" s="20"/>
      <c r="K15" s="7" t="str">
        <f>IF($A15="","",VLOOKUP($A15,Catalogue!$A$2:$N$38,9,FALSE))</f>
        <v/>
      </c>
      <c r="L15" s="6"/>
      <c r="M15" s="8" t="str">
        <f t="shared" si="0"/>
        <v/>
      </c>
      <c r="N15" s="7" t="str">
        <f t="shared" ca="1" si="1"/>
        <v/>
      </c>
      <c r="O15" s="7" t="str">
        <f t="shared" si="2"/>
        <v/>
      </c>
      <c r="P15" s="7" t="str">
        <f>IF($A15="","",VLOOKUP($A15,Catalogue!$A$2:$N$38,10,FALSE))</f>
        <v/>
      </c>
      <c r="Q15" s="7" t="str">
        <f>IF($A15="","",VLOOKUP($A15,Catalogue!$A$2:$N$38,11,FALSE))</f>
        <v/>
      </c>
      <c r="R15" s="7" t="str">
        <f>IF($A15="","",VLOOKUP($A15,Catalogue!$A$2:$N$38,12,FALSE))</f>
        <v/>
      </c>
      <c r="S15" s="9" t="str">
        <f>IF($A15="","",VLOOKUP($A15,Catalogue!$A$2:$N$38,13,FALSE))</f>
        <v/>
      </c>
      <c r="T15" s="6"/>
      <c r="U15" s="6"/>
      <c r="V15" s="6"/>
      <c r="W15" s="6"/>
      <c r="X15" s="6"/>
      <c r="Y15" s="6"/>
      <c r="Z15" s="8" t="str">
        <f t="shared" ca="1" si="3"/>
        <v/>
      </c>
    </row>
    <row r="16" spans="1:26" s="2" customFormat="1" x14ac:dyDescent="0.35">
      <c r="A16" s="4"/>
      <c r="B16" s="9" t="str">
        <f>IF($A16="","",VLOOKUP($A16,Catalogue!$A$2:$N$38,2,FALSE))</f>
        <v/>
      </c>
      <c r="C16" s="9" t="str">
        <f>IF($A16="","",VLOOKUP($A16,Catalogue!$A$2:$N$38,3,FALSE))</f>
        <v/>
      </c>
      <c r="D16" s="5"/>
      <c r="E16" s="9" t="str">
        <f>IF($A16="","",VLOOKUP($A16,Catalogue!$A$2:$N$38,4,FALSE))</f>
        <v/>
      </c>
      <c r="F16" s="9" t="str">
        <f>IF($A16="","",VLOOKUP($A16,Catalogue!$A$2:$N$38,5,FALSE))</f>
        <v/>
      </c>
      <c r="G16" s="9" t="str">
        <f>IF($A16="","",VLOOKUP($A16,Catalogue!$A$2:$N$38,6,FALSE))</f>
        <v/>
      </c>
      <c r="H16" s="9" t="str">
        <f>IF($A16="","",VLOOKUP($A16,Catalogue!$A$2:$N$38,7,FALSE))</f>
        <v/>
      </c>
      <c r="I16" s="7" t="str">
        <f>IF($A16="","",VLOOKUP($A16,Catalogue!$A$2:$N$38,8,FALSE))</f>
        <v/>
      </c>
      <c r="J16" s="20"/>
      <c r="K16" s="7" t="str">
        <f>IF($A16="","",VLOOKUP($A16,Catalogue!$A$2:$N$38,9,FALSE))</f>
        <v/>
      </c>
      <c r="L16" s="6"/>
      <c r="M16" s="8" t="str">
        <f t="shared" si="0"/>
        <v/>
      </c>
      <c r="N16" s="7" t="str">
        <f t="shared" ca="1" si="1"/>
        <v/>
      </c>
      <c r="O16" s="7" t="str">
        <f t="shared" si="2"/>
        <v/>
      </c>
      <c r="P16" s="7" t="str">
        <f>IF($A16="","",VLOOKUP($A16,Catalogue!$A$2:$N$38,10,FALSE))</f>
        <v/>
      </c>
      <c r="Q16" s="7" t="str">
        <f>IF($A16="","",VLOOKUP($A16,Catalogue!$A$2:$N$38,11,FALSE))</f>
        <v/>
      </c>
      <c r="R16" s="7" t="str">
        <f>IF($A16="","",VLOOKUP($A16,Catalogue!$A$2:$N$38,12,FALSE))</f>
        <v/>
      </c>
      <c r="S16" s="9" t="str">
        <f>IF($A16="","",VLOOKUP($A16,Catalogue!$A$2:$N$38,13,FALSE))</f>
        <v/>
      </c>
      <c r="T16" s="6"/>
      <c r="U16" s="6"/>
      <c r="V16" s="6"/>
      <c r="W16" s="6"/>
      <c r="X16" s="6"/>
      <c r="Y16" s="6"/>
      <c r="Z16" s="8" t="str">
        <f t="shared" ca="1" si="3"/>
        <v/>
      </c>
    </row>
    <row r="17" spans="1:26" s="2" customFormat="1" x14ac:dyDescent="0.35">
      <c r="A17" s="4"/>
      <c r="B17" s="9" t="str">
        <f>IF($A17="","",VLOOKUP($A17,Catalogue!$A$2:$N$38,2,FALSE))</f>
        <v/>
      </c>
      <c r="C17" s="9" t="str">
        <f>IF($A17="","",VLOOKUP($A17,Catalogue!$A$2:$N$38,3,FALSE))</f>
        <v/>
      </c>
      <c r="D17" s="5"/>
      <c r="E17" s="9" t="str">
        <f>IF($A17="","",VLOOKUP($A17,Catalogue!$A$2:$N$38,4,FALSE))</f>
        <v/>
      </c>
      <c r="F17" s="9" t="str">
        <f>IF($A17="","",VLOOKUP($A17,Catalogue!$A$2:$N$38,5,FALSE))</f>
        <v/>
      </c>
      <c r="G17" s="9" t="str">
        <f>IF($A17="","",VLOOKUP($A17,Catalogue!$A$2:$N$38,6,FALSE))</f>
        <v/>
      </c>
      <c r="H17" s="9" t="str">
        <f>IF($A17="","",VLOOKUP($A17,Catalogue!$A$2:$N$38,7,FALSE))</f>
        <v/>
      </c>
      <c r="I17" s="7" t="str">
        <f>IF($A17="","",VLOOKUP($A17,Catalogue!$A$2:$N$38,8,FALSE))</f>
        <v/>
      </c>
      <c r="J17" s="20"/>
      <c r="K17" s="7" t="str">
        <f>IF($A17="","",VLOOKUP($A17,Catalogue!$A$2:$N$38,9,FALSE))</f>
        <v/>
      </c>
      <c r="L17" s="6"/>
      <c r="M17" s="8" t="str">
        <f t="shared" si="0"/>
        <v/>
      </c>
      <c r="N17" s="7" t="str">
        <f t="shared" ca="1" si="1"/>
        <v/>
      </c>
      <c r="O17" s="7" t="str">
        <f t="shared" si="2"/>
        <v/>
      </c>
      <c r="P17" s="7" t="str">
        <f>IF($A17="","",VLOOKUP($A17,Catalogue!$A$2:$N$38,10,FALSE))</f>
        <v/>
      </c>
      <c r="Q17" s="7" t="str">
        <f>IF($A17="","",VLOOKUP($A17,Catalogue!$A$2:$N$38,11,FALSE))</f>
        <v/>
      </c>
      <c r="R17" s="7" t="str">
        <f>IF($A17="","",VLOOKUP($A17,Catalogue!$A$2:$N$38,12,FALSE))</f>
        <v/>
      </c>
      <c r="S17" s="9" t="str">
        <f>IF($A17="","",VLOOKUP($A17,Catalogue!$A$2:$N$38,13,FALSE))</f>
        <v/>
      </c>
      <c r="T17" s="6"/>
      <c r="U17" s="6"/>
      <c r="V17" s="6"/>
      <c r="W17" s="6"/>
      <c r="X17" s="6"/>
      <c r="Y17" s="6"/>
      <c r="Z17" s="8" t="str">
        <f t="shared" ca="1" si="3"/>
        <v/>
      </c>
    </row>
    <row r="18" spans="1:26" s="2" customFormat="1" x14ac:dyDescent="0.35">
      <c r="A18" s="4"/>
      <c r="B18" s="9" t="str">
        <f>IF($A18="","",VLOOKUP($A18,Catalogue!$A$2:$N$38,2,FALSE))</f>
        <v/>
      </c>
      <c r="C18" s="9" t="str">
        <f>IF($A18="","",VLOOKUP($A18,Catalogue!$A$2:$N$38,3,FALSE))</f>
        <v/>
      </c>
      <c r="D18" s="5"/>
      <c r="E18" s="9" t="str">
        <f>IF($A18="","",VLOOKUP($A18,Catalogue!$A$2:$N$38,4,FALSE))</f>
        <v/>
      </c>
      <c r="F18" s="9" t="str">
        <f>IF($A18="","",VLOOKUP($A18,Catalogue!$A$2:$N$38,5,FALSE))</f>
        <v/>
      </c>
      <c r="G18" s="9" t="str">
        <f>IF($A18="","",VLOOKUP($A18,Catalogue!$A$2:$N$38,6,FALSE))</f>
        <v/>
      </c>
      <c r="H18" s="9" t="str">
        <f>IF($A18="","",VLOOKUP($A18,Catalogue!$A$2:$N$38,7,FALSE))</f>
        <v/>
      </c>
      <c r="I18" s="7" t="str">
        <f>IF($A18="","",VLOOKUP($A18,Catalogue!$A$2:$N$38,8,FALSE))</f>
        <v/>
      </c>
      <c r="J18" s="20"/>
      <c r="K18" s="7" t="str">
        <f>IF($A18="","",VLOOKUP($A18,Catalogue!$A$2:$N$38,9,FALSE))</f>
        <v/>
      </c>
      <c r="L18" s="6"/>
      <c r="M18" s="8" t="str">
        <f t="shared" si="0"/>
        <v/>
      </c>
      <c r="N18" s="7" t="str">
        <f t="shared" ca="1" si="1"/>
        <v/>
      </c>
      <c r="O18" s="7" t="str">
        <f t="shared" si="2"/>
        <v/>
      </c>
      <c r="P18" s="7" t="str">
        <f>IF($A18="","",VLOOKUP($A18,Catalogue!$A$2:$N$38,10,FALSE))</f>
        <v/>
      </c>
      <c r="Q18" s="7" t="str">
        <f>IF($A18="","",VLOOKUP($A18,Catalogue!$A$2:$N$38,11,FALSE))</f>
        <v/>
      </c>
      <c r="R18" s="7" t="str">
        <f>IF($A18="","",VLOOKUP($A18,Catalogue!$A$2:$N$38,12,FALSE))</f>
        <v/>
      </c>
      <c r="S18" s="9" t="str">
        <f>IF($A18="","",VLOOKUP($A18,Catalogue!$A$2:$N$38,13,FALSE))</f>
        <v/>
      </c>
      <c r="T18" s="6"/>
      <c r="U18" s="6"/>
      <c r="V18" s="6"/>
      <c r="W18" s="6"/>
      <c r="X18" s="6"/>
      <c r="Y18" s="6"/>
      <c r="Z18" s="8" t="str">
        <f t="shared" ca="1" si="3"/>
        <v/>
      </c>
    </row>
    <row r="19" spans="1:26" s="2" customFormat="1" x14ac:dyDescent="0.35">
      <c r="A19" s="4"/>
      <c r="B19" s="9" t="str">
        <f>IF($A19="","",VLOOKUP($A19,Catalogue!$A$2:$N$38,2,FALSE))</f>
        <v/>
      </c>
      <c r="C19" s="9" t="str">
        <f>IF($A19="","",VLOOKUP($A19,Catalogue!$A$2:$N$38,3,FALSE))</f>
        <v/>
      </c>
      <c r="D19" s="5"/>
      <c r="E19" s="9" t="str">
        <f>IF($A19="","",VLOOKUP($A19,Catalogue!$A$2:$N$38,4,FALSE))</f>
        <v/>
      </c>
      <c r="F19" s="9" t="str">
        <f>IF($A19="","",VLOOKUP($A19,Catalogue!$A$2:$N$38,5,FALSE))</f>
        <v/>
      </c>
      <c r="G19" s="9" t="str">
        <f>IF($A19="","",VLOOKUP($A19,Catalogue!$A$2:$N$38,6,FALSE))</f>
        <v/>
      </c>
      <c r="H19" s="9" t="str">
        <f>IF($A19="","",VLOOKUP($A19,Catalogue!$A$2:$N$38,7,FALSE))</f>
        <v/>
      </c>
      <c r="I19" s="7" t="str">
        <f>IF($A19="","",VLOOKUP($A19,Catalogue!$A$2:$N$38,8,FALSE))</f>
        <v/>
      </c>
      <c r="J19" s="20"/>
      <c r="K19" s="7" t="str">
        <f>IF($A19="","",VLOOKUP($A19,Catalogue!$A$2:$N$38,9,FALSE))</f>
        <v/>
      </c>
      <c r="L19" s="6"/>
      <c r="M19" s="8" t="str">
        <f t="shared" si="0"/>
        <v/>
      </c>
      <c r="N19" s="7" t="str">
        <f t="shared" ca="1" si="1"/>
        <v/>
      </c>
      <c r="O19" s="7" t="str">
        <f t="shared" si="2"/>
        <v/>
      </c>
      <c r="P19" s="7" t="str">
        <f>IF($A19="","",VLOOKUP($A19,Catalogue!$A$2:$N$38,10,FALSE))</f>
        <v/>
      </c>
      <c r="Q19" s="7" t="str">
        <f>IF($A19="","",VLOOKUP($A19,Catalogue!$A$2:$N$38,11,FALSE))</f>
        <v/>
      </c>
      <c r="R19" s="7" t="str">
        <f>IF($A19="","",VLOOKUP($A19,Catalogue!$A$2:$N$38,12,FALSE))</f>
        <v/>
      </c>
      <c r="S19" s="9" t="str">
        <f>IF($A19="","",VLOOKUP($A19,Catalogue!$A$2:$N$38,13,FALSE))</f>
        <v/>
      </c>
      <c r="T19" s="6"/>
      <c r="U19" s="6"/>
      <c r="V19" s="6"/>
      <c r="W19" s="6"/>
      <c r="X19" s="6"/>
      <c r="Y19" s="6"/>
      <c r="Z19" s="8" t="str">
        <f t="shared" ca="1" si="3"/>
        <v/>
      </c>
    </row>
    <row r="20" spans="1:26" s="2" customFormat="1" x14ac:dyDescent="0.35">
      <c r="A20" s="4"/>
      <c r="B20" s="9" t="str">
        <f>IF($A20="","",VLOOKUP($A20,Catalogue!$A$2:$N$38,2,FALSE))</f>
        <v/>
      </c>
      <c r="C20" s="9" t="str">
        <f>IF($A20="","",VLOOKUP($A20,Catalogue!$A$2:$N$38,3,FALSE))</f>
        <v/>
      </c>
      <c r="D20" s="5"/>
      <c r="E20" s="9" t="str">
        <f>IF($A20="","",VLOOKUP($A20,Catalogue!$A$2:$N$38,4,FALSE))</f>
        <v/>
      </c>
      <c r="F20" s="9" t="str">
        <f>IF($A20="","",VLOOKUP($A20,Catalogue!$A$2:$N$38,5,FALSE))</f>
        <v/>
      </c>
      <c r="G20" s="9" t="str">
        <f>IF($A20="","",VLOOKUP($A20,Catalogue!$A$2:$N$38,6,FALSE))</f>
        <v/>
      </c>
      <c r="H20" s="9" t="str">
        <f>IF($A20="","",VLOOKUP($A20,Catalogue!$A$2:$N$38,7,FALSE))</f>
        <v/>
      </c>
      <c r="I20" s="7" t="str">
        <f>IF($A20="","",VLOOKUP($A20,Catalogue!$A$2:$N$38,8,FALSE))</f>
        <v/>
      </c>
      <c r="J20" s="20"/>
      <c r="K20" s="7" t="str">
        <f>IF($A20="","",VLOOKUP($A20,Catalogue!$A$2:$N$38,9,FALSE))</f>
        <v/>
      </c>
      <c r="L20" s="6"/>
      <c r="M20" s="8" t="str">
        <f t="shared" si="0"/>
        <v/>
      </c>
      <c r="N20" s="7" t="str">
        <f t="shared" ca="1" si="1"/>
        <v/>
      </c>
      <c r="O20" s="7" t="str">
        <f t="shared" si="2"/>
        <v/>
      </c>
      <c r="P20" s="7" t="str">
        <f>IF($A20="","",VLOOKUP($A20,Catalogue!$A$2:$N$38,10,FALSE))</f>
        <v/>
      </c>
      <c r="Q20" s="7" t="str">
        <f>IF($A20="","",VLOOKUP($A20,Catalogue!$A$2:$N$38,11,FALSE))</f>
        <v/>
      </c>
      <c r="R20" s="7" t="str">
        <f>IF($A20="","",VLOOKUP($A20,Catalogue!$A$2:$N$38,12,FALSE))</f>
        <v/>
      </c>
      <c r="S20" s="9" t="str">
        <f>IF($A20="","",VLOOKUP($A20,Catalogue!$A$2:$N$38,13,FALSE))</f>
        <v/>
      </c>
      <c r="T20" s="6"/>
      <c r="U20" s="6"/>
      <c r="V20" s="6"/>
      <c r="W20" s="6"/>
      <c r="X20" s="6"/>
      <c r="Y20" s="6"/>
      <c r="Z20" s="8" t="str">
        <f t="shared" ca="1" si="3"/>
        <v/>
      </c>
    </row>
    <row r="21" spans="1:26" s="2" customFormat="1" x14ac:dyDescent="0.35">
      <c r="A21" s="4"/>
      <c r="B21" s="9" t="str">
        <f>IF($A21="","",VLOOKUP($A21,Catalogue!$A$2:$N$38,2,FALSE))</f>
        <v/>
      </c>
      <c r="C21" s="9" t="str">
        <f>IF($A21="","",VLOOKUP($A21,Catalogue!$A$2:$N$38,3,FALSE))</f>
        <v/>
      </c>
      <c r="D21" s="5"/>
      <c r="E21" s="9" t="str">
        <f>IF($A21="","",VLOOKUP($A21,Catalogue!$A$2:$N$38,4,FALSE))</f>
        <v/>
      </c>
      <c r="F21" s="9" t="str">
        <f>IF($A21="","",VLOOKUP($A21,Catalogue!$A$2:$N$38,5,FALSE))</f>
        <v/>
      </c>
      <c r="G21" s="9" t="str">
        <f>IF($A21="","",VLOOKUP($A21,Catalogue!$A$2:$N$38,6,FALSE))</f>
        <v/>
      </c>
      <c r="H21" s="9" t="str">
        <f>IF($A21="","",VLOOKUP($A21,Catalogue!$A$2:$N$38,7,FALSE))</f>
        <v/>
      </c>
      <c r="I21" s="7" t="str">
        <f>IF($A21="","",VLOOKUP($A21,Catalogue!$A$2:$N$38,8,FALSE))</f>
        <v/>
      </c>
      <c r="J21" s="20"/>
      <c r="K21" s="7" t="str">
        <f>IF($A21="","",VLOOKUP($A21,Catalogue!$A$2:$N$38,9,FALSE))</f>
        <v/>
      </c>
      <c r="L21" s="6"/>
      <c r="M21" s="8" t="str">
        <f t="shared" si="0"/>
        <v/>
      </c>
      <c r="N21" s="7" t="str">
        <f t="shared" ca="1" si="1"/>
        <v/>
      </c>
      <c r="O21" s="7" t="str">
        <f t="shared" si="2"/>
        <v/>
      </c>
      <c r="P21" s="7" t="str">
        <f>IF($A21="","",VLOOKUP($A21,Catalogue!$A$2:$N$38,10,FALSE))</f>
        <v/>
      </c>
      <c r="Q21" s="7" t="str">
        <f>IF($A21="","",VLOOKUP($A21,Catalogue!$A$2:$N$38,11,FALSE))</f>
        <v/>
      </c>
      <c r="R21" s="7" t="str">
        <f>IF($A21="","",VLOOKUP($A21,Catalogue!$A$2:$N$38,12,FALSE))</f>
        <v/>
      </c>
      <c r="S21" s="9" t="str">
        <f>IF($A21="","",VLOOKUP($A21,Catalogue!$A$2:$N$38,13,FALSE))</f>
        <v/>
      </c>
      <c r="T21" s="6"/>
      <c r="U21" s="6"/>
      <c r="V21" s="6"/>
      <c r="W21" s="6"/>
      <c r="X21" s="6"/>
      <c r="Y21" s="6"/>
      <c r="Z21" s="8" t="str">
        <f t="shared" ca="1" si="3"/>
        <v/>
      </c>
    </row>
    <row r="22" spans="1:26" s="2" customFormat="1" x14ac:dyDescent="0.35">
      <c r="A22" s="4"/>
      <c r="B22" s="9" t="str">
        <f>IF($A22="","",VLOOKUP($A22,Catalogue!$A$2:$N$38,2,FALSE))</f>
        <v/>
      </c>
      <c r="C22" s="9" t="str">
        <f>IF($A22="","",VLOOKUP($A22,Catalogue!$A$2:$N$38,3,FALSE))</f>
        <v/>
      </c>
      <c r="D22" s="5"/>
      <c r="E22" s="9" t="str">
        <f>IF($A22="","",VLOOKUP($A22,Catalogue!$A$2:$N$38,4,FALSE))</f>
        <v/>
      </c>
      <c r="F22" s="9" t="str">
        <f>IF($A22="","",VLOOKUP($A22,Catalogue!$A$2:$N$38,5,FALSE))</f>
        <v/>
      </c>
      <c r="G22" s="9" t="str">
        <f>IF($A22="","",VLOOKUP($A22,Catalogue!$A$2:$N$38,6,FALSE))</f>
        <v/>
      </c>
      <c r="H22" s="9" t="str">
        <f>IF($A22="","",VLOOKUP($A22,Catalogue!$A$2:$N$38,7,FALSE))</f>
        <v/>
      </c>
      <c r="I22" s="7" t="str">
        <f>IF($A22="","",VLOOKUP($A22,Catalogue!$A$2:$N$38,8,FALSE))</f>
        <v/>
      </c>
      <c r="J22" s="20"/>
      <c r="K22" s="7" t="str">
        <f>IF($A22="","",VLOOKUP($A22,Catalogue!$A$2:$N$38,9,FALSE))</f>
        <v/>
      </c>
      <c r="L22" s="6"/>
      <c r="M22" s="8" t="str">
        <f t="shared" si="0"/>
        <v/>
      </c>
      <c r="N22" s="7" t="str">
        <f t="shared" ca="1" si="1"/>
        <v/>
      </c>
      <c r="O22" s="7" t="str">
        <f t="shared" si="2"/>
        <v/>
      </c>
      <c r="P22" s="7" t="str">
        <f>IF($A22="","",VLOOKUP($A22,Catalogue!$A$2:$N$38,10,FALSE))</f>
        <v/>
      </c>
      <c r="Q22" s="7" t="str">
        <f>IF($A22="","",VLOOKUP($A22,Catalogue!$A$2:$N$38,11,FALSE))</f>
        <v/>
      </c>
      <c r="R22" s="7" t="str">
        <f>IF($A22="","",VLOOKUP($A22,Catalogue!$A$2:$N$38,12,FALSE))</f>
        <v/>
      </c>
      <c r="S22" s="9" t="str">
        <f>IF($A22="","",VLOOKUP($A22,Catalogue!$A$2:$N$38,13,FALSE))</f>
        <v/>
      </c>
      <c r="T22" s="6"/>
      <c r="U22" s="6"/>
      <c r="V22" s="6"/>
      <c r="W22" s="6"/>
      <c r="X22" s="6"/>
      <c r="Y22" s="6"/>
      <c r="Z22" s="8" t="str">
        <f t="shared" ca="1" si="3"/>
        <v/>
      </c>
    </row>
    <row r="23" spans="1:26" s="2" customFormat="1" x14ac:dyDescent="0.35">
      <c r="A23" s="4"/>
      <c r="B23" s="9" t="str">
        <f>IF($A23="","",VLOOKUP($A23,Catalogue!$A$2:$N$38,2,FALSE))</f>
        <v/>
      </c>
      <c r="C23" s="9" t="str">
        <f>IF($A23="","",VLOOKUP($A23,Catalogue!$A$2:$N$38,3,FALSE))</f>
        <v/>
      </c>
      <c r="D23" s="5"/>
      <c r="E23" s="9" t="str">
        <f>IF($A23="","",VLOOKUP($A23,Catalogue!$A$2:$N$38,4,FALSE))</f>
        <v/>
      </c>
      <c r="F23" s="9" t="str">
        <f>IF($A23="","",VLOOKUP($A23,Catalogue!$A$2:$N$38,5,FALSE))</f>
        <v/>
      </c>
      <c r="G23" s="9" t="str">
        <f>IF($A23="","",VLOOKUP($A23,Catalogue!$A$2:$N$38,6,FALSE))</f>
        <v/>
      </c>
      <c r="H23" s="9" t="str">
        <f>IF($A23="","",VLOOKUP($A23,Catalogue!$A$2:$N$38,7,FALSE))</f>
        <v/>
      </c>
      <c r="I23" s="7" t="str">
        <f>IF($A23="","",VLOOKUP($A23,Catalogue!$A$2:$N$38,8,FALSE))</f>
        <v/>
      </c>
      <c r="J23" s="20"/>
      <c r="K23" s="7" t="str">
        <f>IF($A23="","",VLOOKUP($A23,Catalogue!$A$2:$N$38,9,FALSE))</f>
        <v/>
      </c>
      <c r="L23" s="6"/>
      <c r="M23" s="8" t="str">
        <f t="shared" si="0"/>
        <v/>
      </c>
      <c r="N23" s="7" t="str">
        <f t="shared" ca="1" si="1"/>
        <v/>
      </c>
      <c r="O23" s="7" t="str">
        <f t="shared" si="2"/>
        <v/>
      </c>
      <c r="P23" s="7" t="str">
        <f>IF($A23="","",VLOOKUP($A23,Catalogue!$A$2:$N$38,10,FALSE))</f>
        <v/>
      </c>
      <c r="Q23" s="7" t="str">
        <f>IF($A23="","",VLOOKUP($A23,Catalogue!$A$2:$N$38,11,FALSE))</f>
        <v/>
      </c>
      <c r="R23" s="7" t="str">
        <f>IF($A23="","",VLOOKUP($A23,Catalogue!$A$2:$N$38,12,FALSE))</f>
        <v/>
      </c>
      <c r="S23" s="9" t="str">
        <f>IF($A23="","",VLOOKUP($A23,Catalogue!$A$2:$N$38,13,FALSE))</f>
        <v/>
      </c>
      <c r="T23" s="6"/>
      <c r="U23" s="6"/>
      <c r="V23" s="6"/>
      <c r="W23" s="6"/>
      <c r="X23" s="6"/>
      <c r="Y23" s="6"/>
      <c r="Z23" s="8" t="str">
        <f t="shared" ca="1" si="3"/>
        <v/>
      </c>
    </row>
    <row r="24" spans="1:26" s="2" customFormat="1" x14ac:dyDescent="0.35">
      <c r="A24" s="4"/>
      <c r="B24" s="9" t="str">
        <f>IF($A24="","",VLOOKUP($A24,Catalogue!$A$2:$N$38,2,FALSE))</f>
        <v/>
      </c>
      <c r="C24" s="9" t="str">
        <f>IF($A24="","",VLOOKUP($A24,Catalogue!$A$2:$N$38,3,FALSE))</f>
        <v/>
      </c>
      <c r="D24" s="5"/>
      <c r="E24" s="9" t="str">
        <f>IF($A24="","",VLOOKUP($A24,Catalogue!$A$2:$N$38,4,FALSE))</f>
        <v/>
      </c>
      <c r="F24" s="9" t="str">
        <f>IF($A24="","",VLOOKUP($A24,Catalogue!$A$2:$N$38,5,FALSE))</f>
        <v/>
      </c>
      <c r="G24" s="9" t="str">
        <f>IF($A24="","",VLOOKUP($A24,Catalogue!$A$2:$N$38,6,FALSE))</f>
        <v/>
      </c>
      <c r="H24" s="9" t="str">
        <f>IF($A24="","",VLOOKUP($A24,Catalogue!$A$2:$N$38,7,FALSE))</f>
        <v/>
      </c>
      <c r="I24" s="7" t="str">
        <f>IF($A24="","",VLOOKUP($A24,Catalogue!$A$2:$N$38,8,FALSE))</f>
        <v/>
      </c>
      <c r="J24" s="20"/>
      <c r="K24" s="7" t="str">
        <f>IF($A24="","",VLOOKUP($A24,Catalogue!$A$2:$N$38,9,FALSE))</f>
        <v/>
      </c>
      <c r="L24" s="6"/>
      <c r="M24" s="8" t="str">
        <f t="shared" si="0"/>
        <v/>
      </c>
      <c r="N24" s="7" t="str">
        <f t="shared" ca="1" si="1"/>
        <v/>
      </c>
      <c r="O24" s="7" t="str">
        <f t="shared" si="2"/>
        <v/>
      </c>
      <c r="P24" s="7" t="str">
        <f>IF($A24="","",VLOOKUP($A24,Catalogue!$A$2:$N$38,10,FALSE))</f>
        <v/>
      </c>
      <c r="Q24" s="7" t="str">
        <f>IF($A24="","",VLOOKUP($A24,Catalogue!$A$2:$N$38,11,FALSE))</f>
        <v/>
      </c>
      <c r="R24" s="7" t="str">
        <f>IF($A24="","",VLOOKUP($A24,Catalogue!$A$2:$N$38,12,FALSE))</f>
        <v/>
      </c>
      <c r="S24" s="9" t="str">
        <f>IF($A24="","",VLOOKUP($A24,Catalogue!$A$2:$N$38,13,FALSE))</f>
        <v/>
      </c>
      <c r="T24" s="6"/>
      <c r="U24" s="6"/>
      <c r="V24" s="6"/>
      <c r="W24" s="6"/>
      <c r="X24" s="6"/>
      <c r="Y24" s="6"/>
      <c r="Z24" s="8" t="str">
        <f t="shared" ca="1" si="3"/>
        <v/>
      </c>
    </row>
    <row r="25" spans="1:26" s="2" customFormat="1" x14ac:dyDescent="0.35">
      <c r="A25" s="4"/>
      <c r="B25" s="9" t="str">
        <f>IF($A25="","",VLOOKUP($A25,Catalogue!$A$2:$N$38,2,FALSE))</f>
        <v/>
      </c>
      <c r="C25" s="9" t="str">
        <f>IF($A25="","",VLOOKUP($A25,Catalogue!$A$2:$N$38,3,FALSE))</f>
        <v/>
      </c>
      <c r="D25" s="5"/>
      <c r="E25" s="9" t="str">
        <f>IF($A25="","",VLOOKUP($A25,Catalogue!$A$2:$N$38,4,FALSE))</f>
        <v/>
      </c>
      <c r="F25" s="9" t="str">
        <f>IF($A25="","",VLOOKUP($A25,Catalogue!$A$2:$N$38,5,FALSE))</f>
        <v/>
      </c>
      <c r="G25" s="9" t="str">
        <f>IF($A25="","",VLOOKUP($A25,Catalogue!$A$2:$N$38,6,FALSE))</f>
        <v/>
      </c>
      <c r="H25" s="9" t="str">
        <f>IF($A25="","",VLOOKUP($A25,Catalogue!$A$2:$N$38,7,FALSE))</f>
        <v/>
      </c>
      <c r="I25" s="7" t="str">
        <f>IF($A25="","",VLOOKUP($A25,Catalogue!$A$2:$N$38,8,FALSE))</f>
        <v/>
      </c>
      <c r="J25" s="20"/>
      <c r="K25" s="7" t="str">
        <f>IF($A25="","",VLOOKUP($A25,Catalogue!$A$2:$N$38,9,FALSE))</f>
        <v/>
      </c>
      <c r="L25" s="6"/>
      <c r="M25" s="8" t="str">
        <f t="shared" si="0"/>
        <v/>
      </c>
      <c r="N25" s="7" t="str">
        <f t="shared" ca="1" si="1"/>
        <v/>
      </c>
      <c r="O25" s="7" t="str">
        <f t="shared" si="2"/>
        <v/>
      </c>
      <c r="P25" s="7" t="str">
        <f>IF($A25="","",VLOOKUP($A25,Catalogue!$A$2:$N$38,10,FALSE))</f>
        <v/>
      </c>
      <c r="Q25" s="7" t="str">
        <f>IF($A25="","",VLOOKUP($A25,Catalogue!$A$2:$N$38,11,FALSE))</f>
        <v/>
      </c>
      <c r="R25" s="7" t="str">
        <f>IF($A25="","",VLOOKUP($A25,Catalogue!$A$2:$N$38,12,FALSE))</f>
        <v/>
      </c>
      <c r="S25" s="9" t="str">
        <f>IF($A25="","",VLOOKUP($A25,Catalogue!$A$2:$N$38,13,FALSE))</f>
        <v/>
      </c>
      <c r="T25" s="6"/>
      <c r="U25" s="6"/>
      <c r="V25" s="6"/>
      <c r="W25" s="6"/>
      <c r="X25" s="6"/>
      <c r="Y25" s="6"/>
      <c r="Z25" s="8" t="str">
        <f t="shared" ca="1" si="3"/>
        <v/>
      </c>
    </row>
    <row r="26" spans="1:26" s="2" customFormat="1" x14ac:dyDescent="0.35">
      <c r="A26" s="4"/>
      <c r="B26" s="9" t="str">
        <f>IF($A26="","",VLOOKUP($A26,Catalogue!$A$2:$N$38,2,FALSE))</f>
        <v/>
      </c>
      <c r="C26" s="9" t="str">
        <f>IF($A26="","",VLOOKUP($A26,Catalogue!$A$2:$N$38,3,FALSE))</f>
        <v/>
      </c>
      <c r="D26" s="5"/>
      <c r="E26" s="9" t="str">
        <f>IF($A26="","",VLOOKUP($A26,Catalogue!$A$2:$N$38,4,FALSE))</f>
        <v/>
      </c>
      <c r="F26" s="9" t="str">
        <f>IF($A26="","",VLOOKUP($A26,Catalogue!$A$2:$N$38,5,FALSE))</f>
        <v/>
      </c>
      <c r="G26" s="9" t="str">
        <f>IF($A26="","",VLOOKUP($A26,Catalogue!$A$2:$N$38,6,FALSE))</f>
        <v/>
      </c>
      <c r="H26" s="9" t="str">
        <f>IF($A26="","",VLOOKUP($A26,Catalogue!$A$2:$N$38,7,FALSE))</f>
        <v/>
      </c>
      <c r="I26" s="7" t="str">
        <f>IF($A26="","",VLOOKUP($A26,Catalogue!$A$2:$N$38,8,FALSE))</f>
        <v/>
      </c>
      <c r="J26" s="20"/>
      <c r="K26" s="7" t="str">
        <f>IF($A26="","",VLOOKUP($A26,Catalogue!$A$2:$N$38,9,FALSE))</f>
        <v/>
      </c>
      <c r="L26" s="6"/>
      <c r="M26" s="8" t="str">
        <f t="shared" si="0"/>
        <v/>
      </c>
      <c r="N26" s="7" t="str">
        <f t="shared" ca="1" si="1"/>
        <v/>
      </c>
      <c r="O26" s="7" t="str">
        <f t="shared" si="2"/>
        <v/>
      </c>
      <c r="P26" s="7" t="str">
        <f>IF($A26="","",VLOOKUP($A26,Catalogue!$A$2:$N$38,10,FALSE))</f>
        <v/>
      </c>
      <c r="Q26" s="7" t="str">
        <f>IF($A26="","",VLOOKUP($A26,Catalogue!$A$2:$N$38,11,FALSE))</f>
        <v/>
      </c>
      <c r="R26" s="7" t="str">
        <f>IF($A26="","",VLOOKUP($A26,Catalogue!$A$2:$N$38,12,FALSE))</f>
        <v/>
      </c>
      <c r="S26" s="9" t="str">
        <f>IF($A26="","",VLOOKUP($A26,Catalogue!$A$2:$N$38,13,FALSE))</f>
        <v/>
      </c>
      <c r="T26" s="6"/>
      <c r="U26" s="6"/>
      <c r="V26" s="6"/>
      <c r="W26" s="6"/>
      <c r="X26" s="6"/>
      <c r="Y26" s="6"/>
      <c r="Z26" s="8" t="str">
        <f t="shared" ca="1" si="3"/>
        <v/>
      </c>
    </row>
    <row r="27" spans="1:26" s="2" customFormat="1" x14ac:dyDescent="0.35">
      <c r="A27" s="4"/>
      <c r="B27" s="9" t="str">
        <f>IF($A27="","",VLOOKUP($A27,Catalogue!$A$2:$N$38,2,FALSE))</f>
        <v/>
      </c>
      <c r="C27" s="9" t="str">
        <f>IF($A27="","",VLOOKUP($A27,Catalogue!$A$2:$N$38,3,FALSE))</f>
        <v/>
      </c>
      <c r="D27" s="5"/>
      <c r="E27" s="9" t="str">
        <f>IF($A27="","",VLOOKUP($A27,Catalogue!$A$2:$N$38,4,FALSE))</f>
        <v/>
      </c>
      <c r="F27" s="9" t="str">
        <f>IF($A27="","",VLOOKUP($A27,Catalogue!$A$2:$N$38,5,FALSE))</f>
        <v/>
      </c>
      <c r="G27" s="9" t="str">
        <f>IF($A27="","",VLOOKUP($A27,Catalogue!$A$2:$N$38,6,FALSE))</f>
        <v/>
      </c>
      <c r="H27" s="9" t="str">
        <f>IF($A27="","",VLOOKUP($A27,Catalogue!$A$2:$N$38,7,FALSE))</f>
        <v/>
      </c>
      <c r="I27" s="7" t="str">
        <f>IF($A27="","",VLOOKUP($A27,Catalogue!$A$2:$N$38,8,FALSE))</f>
        <v/>
      </c>
      <c r="J27" s="20"/>
      <c r="K27" s="7" t="str">
        <f>IF($A27="","",VLOOKUP($A27,Catalogue!$A$2:$N$38,9,FALSE))</f>
        <v/>
      </c>
      <c r="L27" s="6"/>
      <c r="M27" s="8" t="str">
        <f t="shared" si="0"/>
        <v/>
      </c>
      <c r="N27" s="7" t="str">
        <f t="shared" ca="1" si="1"/>
        <v/>
      </c>
      <c r="O27" s="7" t="str">
        <f t="shared" si="2"/>
        <v/>
      </c>
      <c r="P27" s="7" t="str">
        <f>IF($A27="","",VLOOKUP($A27,Catalogue!$A$2:$N$38,10,FALSE))</f>
        <v/>
      </c>
      <c r="Q27" s="7" t="str">
        <f>IF($A27="","",VLOOKUP($A27,Catalogue!$A$2:$N$38,11,FALSE))</f>
        <v/>
      </c>
      <c r="R27" s="7" t="str">
        <f>IF($A27="","",VLOOKUP($A27,Catalogue!$A$2:$N$38,12,FALSE))</f>
        <v/>
      </c>
      <c r="S27" s="9" t="str">
        <f>IF($A27="","",VLOOKUP($A27,Catalogue!$A$2:$N$38,13,FALSE))</f>
        <v/>
      </c>
      <c r="T27" s="6"/>
      <c r="U27" s="6"/>
      <c r="V27" s="6"/>
      <c r="W27" s="6"/>
      <c r="X27" s="6"/>
      <c r="Y27" s="6"/>
      <c r="Z27" s="8" t="str">
        <f t="shared" ca="1" si="3"/>
        <v/>
      </c>
    </row>
    <row r="28" spans="1:26" s="2" customFormat="1" x14ac:dyDescent="0.35">
      <c r="A28" s="4"/>
      <c r="B28" s="9" t="str">
        <f>IF($A28="","",VLOOKUP($A28,Catalogue!$A$2:$N$38,2,FALSE))</f>
        <v/>
      </c>
      <c r="C28" s="9" t="str">
        <f>IF($A28="","",VLOOKUP($A28,Catalogue!$A$2:$N$38,3,FALSE))</f>
        <v/>
      </c>
      <c r="D28" s="5"/>
      <c r="E28" s="9" t="str">
        <f>IF($A28="","",VLOOKUP($A28,Catalogue!$A$2:$N$38,4,FALSE))</f>
        <v/>
      </c>
      <c r="F28" s="9" t="str">
        <f>IF($A28="","",VLOOKUP($A28,Catalogue!$A$2:$N$38,5,FALSE))</f>
        <v/>
      </c>
      <c r="G28" s="9" t="str">
        <f>IF($A28="","",VLOOKUP($A28,Catalogue!$A$2:$N$38,6,FALSE))</f>
        <v/>
      </c>
      <c r="H28" s="9" t="str">
        <f>IF($A28="","",VLOOKUP($A28,Catalogue!$A$2:$N$38,7,FALSE))</f>
        <v/>
      </c>
      <c r="I28" s="7" t="str">
        <f>IF($A28="","",VLOOKUP($A28,Catalogue!$A$2:$N$38,8,FALSE))</f>
        <v/>
      </c>
      <c r="J28" s="20"/>
      <c r="K28" s="7" t="str">
        <f>IF($A28="","",VLOOKUP($A28,Catalogue!$A$2:$N$38,9,FALSE))</f>
        <v/>
      </c>
      <c r="L28" s="6"/>
      <c r="M28" s="8" t="str">
        <f t="shared" si="0"/>
        <v/>
      </c>
      <c r="N28" s="7" t="str">
        <f t="shared" ca="1" si="1"/>
        <v/>
      </c>
      <c r="O28" s="7" t="str">
        <f t="shared" si="2"/>
        <v/>
      </c>
      <c r="P28" s="7" t="str">
        <f>IF($A28="","",VLOOKUP($A28,Catalogue!$A$2:$N$38,10,FALSE))</f>
        <v/>
      </c>
      <c r="Q28" s="7" t="str">
        <f>IF($A28="","",VLOOKUP($A28,Catalogue!$A$2:$N$38,11,FALSE))</f>
        <v/>
      </c>
      <c r="R28" s="7" t="str">
        <f>IF($A28="","",VLOOKUP($A28,Catalogue!$A$2:$N$38,12,FALSE))</f>
        <v/>
      </c>
      <c r="S28" s="9" t="str">
        <f>IF($A28="","",VLOOKUP($A28,Catalogue!$A$2:$N$38,13,FALSE))</f>
        <v/>
      </c>
      <c r="T28" s="6"/>
      <c r="U28" s="6"/>
      <c r="V28" s="6"/>
      <c r="W28" s="6"/>
      <c r="X28" s="6"/>
      <c r="Y28" s="6"/>
      <c r="Z28" s="8" t="str">
        <f t="shared" ca="1" si="3"/>
        <v/>
      </c>
    </row>
    <row r="29" spans="1:26" s="2" customFormat="1" x14ac:dyDescent="0.35">
      <c r="A29" s="4"/>
      <c r="B29" s="9" t="str">
        <f>IF($A29="","",VLOOKUP($A29,Catalogue!$A$2:$N$38,2,FALSE))</f>
        <v/>
      </c>
      <c r="C29" s="9" t="str">
        <f>IF($A29="","",VLOOKUP($A29,Catalogue!$A$2:$N$38,3,FALSE))</f>
        <v/>
      </c>
      <c r="D29" s="5"/>
      <c r="E29" s="9" t="str">
        <f>IF($A29="","",VLOOKUP($A29,Catalogue!$A$2:$N$38,4,FALSE))</f>
        <v/>
      </c>
      <c r="F29" s="9" t="str">
        <f>IF($A29="","",VLOOKUP($A29,Catalogue!$A$2:$N$38,5,FALSE))</f>
        <v/>
      </c>
      <c r="G29" s="9" t="str">
        <f>IF($A29="","",VLOOKUP($A29,Catalogue!$A$2:$N$38,6,FALSE))</f>
        <v/>
      </c>
      <c r="H29" s="9" t="str">
        <f>IF($A29="","",VLOOKUP($A29,Catalogue!$A$2:$N$38,7,FALSE))</f>
        <v/>
      </c>
      <c r="I29" s="7" t="str">
        <f>IF($A29="","",VLOOKUP($A29,Catalogue!$A$2:$N$38,8,FALSE))</f>
        <v/>
      </c>
      <c r="J29" s="20"/>
      <c r="K29" s="7" t="str">
        <f>IF($A29="","",VLOOKUP($A29,Catalogue!$A$2:$N$38,9,FALSE))</f>
        <v/>
      </c>
      <c r="L29" s="6"/>
      <c r="M29" s="8" t="str">
        <f t="shared" si="0"/>
        <v/>
      </c>
      <c r="N29" s="7" t="str">
        <f t="shared" ca="1" si="1"/>
        <v/>
      </c>
      <c r="O29" s="7" t="str">
        <f t="shared" si="2"/>
        <v/>
      </c>
      <c r="P29" s="7" t="str">
        <f>IF($A29="","",VLOOKUP($A29,Catalogue!$A$2:$N$38,10,FALSE))</f>
        <v/>
      </c>
      <c r="Q29" s="7" t="str">
        <f>IF($A29="","",VLOOKUP($A29,Catalogue!$A$2:$N$38,11,FALSE))</f>
        <v/>
      </c>
      <c r="R29" s="7" t="str">
        <f>IF($A29="","",VLOOKUP($A29,Catalogue!$A$2:$N$38,12,FALSE))</f>
        <v/>
      </c>
      <c r="S29" s="9" t="str">
        <f>IF($A29="","",VLOOKUP($A29,Catalogue!$A$2:$N$38,13,FALSE))</f>
        <v/>
      </c>
      <c r="T29" s="6"/>
      <c r="U29" s="6"/>
      <c r="V29" s="6"/>
      <c r="W29" s="6"/>
      <c r="X29" s="6"/>
      <c r="Y29" s="6"/>
      <c r="Z29" s="8" t="str">
        <f t="shared" ca="1" si="3"/>
        <v/>
      </c>
    </row>
    <row r="30" spans="1:26" s="2" customFormat="1" x14ac:dyDescent="0.35">
      <c r="A30" s="4"/>
      <c r="B30" s="9" t="str">
        <f>IF($A30="","",VLOOKUP($A30,Catalogue!$A$2:$N$38,2,FALSE))</f>
        <v/>
      </c>
      <c r="C30" s="9" t="str">
        <f>IF($A30="","",VLOOKUP($A30,Catalogue!$A$2:$N$38,3,FALSE))</f>
        <v/>
      </c>
      <c r="D30" s="5"/>
      <c r="E30" s="9" t="str">
        <f>IF($A30="","",VLOOKUP($A30,Catalogue!$A$2:$N$38,4,FALSE))</f>
        <v/>
      </c>
      <c r="F30" s="9" t="str">
        <f>IF($A30="","",VLOOKUP($A30,Catalogue!$A$2:$N$38,5,FALSE))</f>
        <v/>
      </c>
      <c r="G30" s="9" t="str">
        <f>IF($A30="","",VLOOKUP($A30,Catalogue!$A$2:$N$38,6,FALSE))</f>
        <v/>
      </c>
      <c r="H30" s="9" t="str">
        <f>IF($A30="","",VLOOKUP($A30,Catalogue!$A$2:$N$38,7,FALSE))</f>
        <v/>
      </c>
      <c r="I30" s="7" t="str">
        <f>IF($A30="","",VLOOKUP($A30,Catalogue!$A$2:$N$38,8,FALSE))</f>
        <v/>
      </c>
      <c r="J30" s="20"/>
      <c r="K30" s="7" t="str">
        <f>IF($A30="","",VLOOKUP($A30,Catalogue!$A$2:$N$38,9,FALSE))</f>
        <v/>
      </c>
      <c r="L30" s="6"/>
      <c r="M30" s="8" t="str">
        <f t="shared" si="0"/>
        <v/>
      </c>
      <c r="N30" s="7" t="str">
        <f t="shared" ca="1" si="1"/>
        <v/>
      </c>
      <c r="O30" s="7" t="str">
        <f t="shared" si="2"/>
        <v/>
      </c>
      <c r="P30" s="7" t="str">
        <f>IF($A30="","",VLOOKUP($A30,Catalogue!$A$2:$N$38,10,FALSE))</f>
        <v/>
      </c>
      <c r="Q30" s="7" t="str">
        <f>IF($A30="","",VLOOKUP($A30,Catalogue!$A$2:$N$38,11,FALSE))</f>
        <v/>
      </c>
      <c r="R30" s="7" t="str">
        <f>IF($A30="","",VLOOKUP($A30,Catalogue!$A$2:$N$38,12,FALSE))</f>
        <v/>
      </c>
      <c r="S30" s="9" t="str">
        <f>IF($A30="","",VLOOKUP($A30,Catalogue!$A$2:$N$38,13,FALSE))</f>
        <v/>
      </c>
      <c r="T30" s="6"/>
      <c r="U30" s="6"/>
      <c r="V30" s="6"/>
      <c r="W30" s="6"/>
      <c r="X30" s="6"/>
      <c r="Y30" s="6"/>
      <c r="Z30" s="8" t="str">
        <f t="shared" ca="1" si="3"/>
        <v/>
      </c>
    </row>
    <row r="31" spans="1:26" s="2" customFormat="1" x14ac:dyDescent="0.35">
      <c r="A31" s="4"/>
      <c r="B31" s="9" t="str">
        <f>IF($A31="","",VLOOKUP($A31,Catalogue!$A$2:$N$38,2,FALSE))</f>
        <v/>
      </c>
      <c r="C31" s="9" t="str">
        <f>IF($A31="","",VLOOKUP($A31,Catalogue!$A$2:$N$38,3,FALSE))</f>
        <v/>
      </c>
      <c r="D31" s="5"/>
      <c r="E31" s="9" t="str">
        <f>IF($A31="","",VLOOKUP($A31,Catalogue!$A$2:$N$38,4,FALSE))</f>
        <v/>
      </c>
      <c r="F31" s="9" t="str">
        <f>IF($A31="","",VLOOKUP($A31,Catalogue!$A$2:$N$38,5,FALSE))</f>
        <v/>
      </c>
      <c r="G31" s="9" t="str">
        <f>IF($A31="","",VLOOKUP($A31,Catalogue!$A$2:$N$38,6,FALSE))</f>
        <v/>
      </c>
      <c r="H31" s="9" t="str">
        <f>IF($A31="","",VLOOKUP($A31,Catalogue!$A$2:$N$38,7,FALSE))</f>
        <v/>
      </c>
      <c r="I31" s="7" t="str">
        <f>IF($A31="","",VLOOKUP($A31,Catalogue!$A$2:$N$38,8,FALSE))</f>
        <v/>
      </c>
      <c r="J31" s="20"/>
      <c r="K31" s="7" t="str">
        <f>IF($A31="","",VLOOKUP($A31,Catalogue!$A$2:$N$38,9,FALSE))</f>
        <v/>
      </c>
      <c r="L31" s="6"/>
      <c r="M31" s="8" t="str">
        <f t="shared" si="0"/>
        <v/>
      </c>
      <c r="N31" s="7" t="str">
        <f t="shared" ca="1" si="1"/>
        <v/>
      </c>
      <c r="O31" s="7" t="str">
        <f t="shared" si="2"/>
        <v/>
      </c>
      <c r="P31" s="7" t="str">
        <f>IF($A31="","",VLOOKUP($A31,Catalogue!$A$2:$N$38,10,FALSE))</f>
        <v/>
      </c>
      <c r="Q31" s="7" t="str">
        <f>IF($A31="","",VLOOKUP($A31,Catalogue!$A$2:$N$38,11,FALSE))</f>
        <v/>
      </c>
      <c r="R31" s="7" t="str">
        <f>IF($A31="","",VLOOKUP($A31,Catalogue!$A$2:$N$38,12,FALSE))</f>
        <v/>
      </c>
      <c r="S31" s="9" t="str">
        <f>IF($A31="","",VLOOKUP($A31,Catalogue!$A$2:$N$38,13,FALSE))</f>
        <v/>
      </c>
      <c r="T31" s="6"/>
      <c r="U31" s="6"/>
      <c r="V31" s="6"/>
      <c r="W31" s="6"/>
      <c r="X31" s="6"/>
      <c r="Y31" s="6"/>
      <c r="Z31" s="8" t="str">
        <f t="shared" ca="1" si="3"/>
        <v/>
      </c>
    </row>
    <row r="32" spans="1:26" s="2" customFormat="1" x14ac:dyDescent="0.35">
      <c r="A32" s="4"/>
      <c r="B32" s="9" t="str">
        <f>IF($A32="","",VLOOKUP($A32,Catalogue!$A$2:$N$38,2,FALSE))</f>
        <v/>
      </c>
      <c r="C32" s="9" t="str">
        <f>IF($A32="","",VLOOKUP($A32,Catalogue!$A$2:$N$38,3,FALSE))</f>
        <v/>
      </c>
      <c r="D32" s="5"/>
      <c r="E32" s="9" t="str">
        <f>IF($A32="","",VLOOKUP($A32,Catalogue!$A$2:$N$38,4,FALSE))</f>
        <v/>
      </c>
      <c r="F32" s="9" t="str">
        <f>IF($A32="","",VLOOKUP($A32,Catalogue!$A$2:$N$38,5,FALSE))</f>
        <v/>
      </c>
      <c r="G32" s="9" t="str">
        <f>IF($A32="","",VLOOKUP($A32,Catalogue!$A$2:$N$38,6,FALSE))</f>
        <v/>
      </c>
      <c r="H32" s="9" t="str">
        <f>IF($A32="","",VLOOKUP($A32,Catalogue!$A$2:$N$38,7,FALSE))</f>
        <v/>
      </c>
      <c r="I32" s="7" t="str">
        <f>IF($A32="","",VLOOKUP($A32,Catalogue!$A$2:$N$38,8,FALSE))</f>
        <v/>
      </c>
      <c r="J32" s="20"/>
      <c r="K32" s="7" t="str">
        <f>IF($A32="","",VLOOKUP($A32,Catalogue!$A$2:$N$38,9,FALSE))</f>
        <v/>
      </c>
      <c r="L32" s="6"/>
      <c r="M32" s="8" t="str">
        <f t="shared" si="0"/>
        <v/>
      </c>
      <c r="N32" s="7" t="str">
        <f t="shared" ca="1" si="1"/>
        <v/>
      </c>
      <c r="O32" s="7" t="str">
        <f t="shared" si="2"/>
        <v/>
      </c>
      <c r="P32" s="7" t="str">
        <f>IF($A32="","",VLOOKUP($A32,Catalogue!$A$2:$N$38,10,FALSE))</f>
        <v/>
      </c>
      <c r="Q32" s="7" t="str">
        <f>IF($A32="","",VLOOKUP($A32,Catalogue!$A$2:$N$38,11,FALSE))</f>
        <v/>
      </c>
      <c r="R32" s="7" t="str">
        <f>IF($A32="","",VLOOKUP($A32,Catalogue!$A$2:$N$38,12,FALSE))</f>
        <v/>
      </c>
      <c r="S32" s="9" t="str">
        <f>IF($A32="","",VLOOKUP($A32,Catalogue!$A$2:$N$38,13,FALSE))</f>
        <v/>
      </c>
      <c r="T32" s="6"/>
      <c r="U32" s="6"/>
      <c r="V32" s="6"/>
      <c r="W32" s="6"/>
      <c r="X32" s="6"/>
      <c r="Y32" s="6"/>
      <c r="Z32" s="8" t="str">
        <f t="shared" ca="1" si="3"/>
        <v/>
      </c>
    </row>
    <row r="33" spans="1:26" s="2" customFormat="1" x14ac:dyDescent="0.35">
      <c r="A33" s="4"/>
      <c r="B33" s="9" t="str">
        <f>IF($A33="","",VLOOKUP($A33,Catalogue!$A$2:$N$38,2,FALSE))</f>
        <v/>
      </c>
      <c r="C33" s="9" t="str">
        <f>IF($A33="","",VLOOKUP($A33,Catalogue!$A$2:$N$38,3,FALSE))</f>
        <v/>
      </c>
      <c r="D33" s="5"/>
      <c r="E33" s="9" t="str">
        <f>IF($A33="","",VLOOKUP($A33,Catalogue!$A$2:$N$38,4,FALSE))</f>
        <v/>
      </c>
      <c r="F33" s="9" t="str">
        <f>IF($A33="","",VLOOKUP($A33,Catalogue!$A$2:$N$38,5,FALSE))</f>
        <v/>
      </c>
      <c r="G33" s="9" t="str">
        <f>IF($A33="","",VLOOKUP($A33,Catalogue!$A$2:$N$38,6,FALSE))</f>
        <v/>
      </c>
      <c r="H33" s="9" t="str">
        <f>IF($A33="","",VLOOKUP($A33,Catalogue!$A$2:$N$38,7,FALSE))</f>
        <v/>
      </c>
      <c r="I33" s="7" t="str">
        <f>IF($A33="","",VLOOKUP($A33,Catalogue!$A$2:$N$38,8,FALSE))</f>
        <v/>
      </c>
      <c r="J33" s="20"/>
      <c r="K33" s="7" t="str">
        <f>IF($A33="","",VLOOKUP($A33,Catalogue!$A$2:$N$38,9,FALSE))</f>
        <v/>
      </c>
      <c r="L33" s="6"/>
      <c r="M33" s="8" t="str">
        <f t="shared" si="0"/>
        <v/>
      </c>
      <c r="N33" s="7" t="str">
        <f t="shared" ca="1" si="1"/>
        <v/>
      </c>
      <c r="O33" s="7" t="str">
        <f t="shared" si="2"/>
        <v/>
      </c>
      <c r="P33" s="7" t="str">
        <f>IF($A33="","",VLOOKUP($A33,Catalogue!$A$2:$N$38,10,FALSE))</f>
        <v/>
      </c>
      <c r="Q33" s="7" t="str">
        <f>IF($A33="","",VLOOKUP($A33,Catalogue!$A$2:$N$38,11,FALSE))</f>
        <v/>
      </c>
      <c r="R33" s="7" t="str">
        <f>IF($A33="","",VLOOKUP($A33,Catalogue!$A$2:$N$38,12,FALSE))</f>
        <v/>
      </c>
      <c r="S33" s="9" t="str">
        <f>IF($A33="","",VLOOKUP($A33,Catalogue!$A$2:$N$38,13,FALSE))</f>
        <v/>
      </c>
      <c r="T33" s="6"/>
      <c r="U33" s="6"/>
      <c r="V33" s="6"/>
      <c r="W33" s="6"/>
      <c r="X33" s="6"/>
      <c r="Y33" s="6"/>
      <c r="Z33" s="8" t="str">
        <f t="shared" ca="1" si="3"/>
        <v/>
      </c>
    </row>
    <row r="34" spans="1:26" s="2" customFormat="1" x14ac:dyDescent="0.35">
      <c r="A34" s="4"/>
      <c r="B34" s="9" t="str">
        <f>IF($A34="","",VLOOKUP($A34,Catalogue!$A$2:$N$38,2,FALSE))</f>
        <v/>
      </c>
      <c r="C34" s="9" t="str">
        <f>IF($A34="","",VLOOKUP($A34,Catalogue!$A$2:$N$38,3,FALSE))</f>
        <v/>
      </c>
      <c r="D34" s="5"/>
      <c r="E34" s="9" t="str">
        <f>IF($A34="","",VLOOKUP($A34,Catalogue!$A$2:$N$38,4,FALSE))</f>
        <v/>
      </c>
      <c r="F34" s="9" t="str">
        <f>IF($A34="","",VLOOKUP($A34,Catalogue!$A$2:$N$38,5,FALSE))</f>
        <v/>
      </c>
      <c r="G34" s="9" t="str">
        <f>IF($A34="","",VLOOKUP($A34,Catalogue!$A$2:$N$38,6,FALSE))</f>
        <v/>
      </c>
      <c r="H34" s="9" t="str">
        <f>IF($A34="","",VLOOKUP($A34,Catalogue!$A$2:$N$38,7,FALSE))</f>
        <v/>
      </c>
      <c r="I34" s="7" t="str">
        <f>IF($A34="","",VLOOKUP($A34,Catalogue!$A$2:$N$38,8,FALSE))</f>
        <v/>
      </c>
      <c r="J34" s="20"/>
      <c r="K34" s="7" t="str">
        <f>IF($A34="","",VLOOKUP($A34,Catalogue!$A$2:$N$38,9,FALSE))</f>
        <v/>
      </c>
      <c r="L34" s="6"/>
      <c r="M34" s="8" t="str">
        <f t="shared" ref="M34:M65" si="4">IF(OR(ISBLANK($L34),AND(ISBLANK($I34),ISBLANK($J34))),"",EDATE($L34,IF($J34&lt;&gt;"",$J34,$I34)))</f>
        <v/>
      </c>
      <c r="N34" s="7" t="str">
        <f t="shared" ref="N34:N65" ca="1" si="5">IF($M34="","",$M34-TODAY())</f>
        <v/>
      </c>
      <c r="O34" s="7" t="str">
        <f t="shared" ref="O34:O65" si="6">IF($M34="","",IF($N34&lt;0,"EN RETARD",IF($N34&lt;=30,"A PROGRAMMER","CONFORME")))</f>
        <v/>
      </c>
      <c r="P34" s="7" t="str">
        <f>IF($A34="","",VLOOKUP($A34,Catalogue!$A$2:$N$38,10,FALSE))</f>
        <v/>
      </c>
      <c r="Q34" s="7" t="str">
        <f>IF($A34="","",VLOOKUP($A34,Catalogue!$A$2:$N$38,11,FALSE))</f>
        <v/>
      </c>
      <c r="R34" s="7" t="str">
        <f>IF($A34="","",VLOOKUP($A34,Catalogue!$A$2:$N$38,12,FALSE))</f>
        <v/>
      </c>
      <c r="S34" s="9" t="str">
        <f>IF($A34="","",VLOOKUP($A34,Catalogue!$A$2:$N$38,13,FALSE))</f>
        <v/>
      </c>
      <c r="T34" s="6"/>
      <c r="U34" s="6"/>
      <c r="V34" s="6"/>
      <c r="W34" s="6"/>
      <c r="X34" s="6"/>
      <c r="Y34" s="6"/>
      <c r="Z34" s="8" t="str">
        <f t="shared" ref="Z34:Z65" ca="1" si="7">IF(OR($M34="",$M34&lt;TODAY()),"",$M34+ROW()/1000000)</f>
        <v/>
      </c>
    </row>
    <row r="35" spans="1:26" s="2" customFormat="1" x14ac:dyDescent="0.35">
      <c r="A35" s="4"/>
      <c r="B35" s="9" t="str">
        <f>IF($A35="","",VLOOKUP($A35,Catalogue!$A$2:$N$38,2,FALSE))</f>
        <v/>
      </c>
      <c r="C35" s="9" t="str">
        <f>IF($A35="","",VLOOKUP($A35,Catalogue!$A$2:$N$38,3,FALSE))</f>
        <v/>
      </c>
      <c r="D35" s="5"/>
      <c r="E35" s="9" t="str">
        <f>IF($A35="","",VLOOKUP($A35,Catalogue!$A$2:$N$38,4,FALSE))</f>
        <v/>
      </c>
      <c r="F35" s="9" t="str">
        <f>IF($A35="","",VLOOKUP($A35,Catalogue!$A$2:$N$38,5,FALSE))</f>
        <v/>
      </c>
      <c r="G35" s="9" t="str">
        <f>IF($A35="","",VLOOKUP($A35,Catalogue!$A$2:$N$38,6,FALSE))</f>
        <v/>
      </c>
      <c r="H35" s="9" t="str">
        <f>IF($A35="","",VLOOKUP($A35,Catalogue!$A$2:$N$38,7,FALSE))</f>
        <v/>
      </c>
      <c r="I35" s="7" t="str">
        <f>IF($A35="","",VLOOKUP($A35,Catalogue!$A$2:$N$38,8,FALSE))</f>
        <v/>
      </c>
      <c r="J35" s="20"/>
      <c r="K35" s="7" t="str">
        <f>IF($A35="","",VLOOKUP($A35,Catalogue!$A$2:$N$38,9,FALSE))</f>
        <v/>
      </c>
      <c r="L35" s="6"/>
      <c r="M35" s="8" t="str">
        <f t="shared" si="4"/>
        <v/>
      </c>
      <c r="N35" s="7" t="str">
        <f t="shared" ca="1" si="5"/>
        <v/>
      </c>
      <c r="O35" s="7" t="str">
        <f t="shared" si="6"/>
        <v/>
      </c>
      <c r="P35" s="7" t="str">
        <f>IF($A35="","",VLOOKUP($A35,Catalogue!$A$2:$N$38,10,FALSE))</f>
        <v/>
      </c>
      <c r="Q35" s="7" t="str">
        <f>IF($A35="","",VLOOKUP($A35,Catalogue!$A$2:$N$38,11,FALSE))</f>
        <v/>
      </c>
      <c r="R35" s="7" t="str">
        <f>IF($A35="","",VLOOKUP($A35,Catalogue!$A$2:$N$38,12,FALSE))</f>
        <v/>
      </c>
      <c r="S35" s="9" t="str">
        <f>IF($A35="","",VLOOKUP($A35,Catalogue!$A$2:$N$38,13,FALSE))</f>
        <v/>
      </c>
      <c r="T35" s="6"/>
      <c r="U35" s="6"/>
      <c r="V35" s="6"/>
      <c r="W35" s="6"/>
      <c r="X35" s="6"/>
      <c r="Y35" s="6"/>
      <c r="Z35" s="8" t="str">
        <f t="shared" ca="1" si="7"/>
        <v/>
      </c>
    </row>
    <row r="36" spans="1:26" s="2" customFormat="1" x14ac:dyDescent="0.35">
      <c r="A36" s="4"/>
      <c r="B36" s="9" t="str">
        <f>IF($A36="","",VLOOKUP($A36,Catalogue!$A$2:$N$38,2,FALSE))</f>
        <v/>
      </c>
      <c r="C36" s="9" t="str">
        <f>IF($A36="","",VLOOKUP($A36,Catalogue!$A$2:$N$38,3,FALSE))</f>
        <v/>
      </c>
      <c r="D36" s="5"/>
      <c r="E36" s="9" t="str">
        <f>IF($A36="","",VLOOKUP($A36,Catalogue!$A$2:$N$38,4,FALSE))</f>
        <v/>
      </c>
      <c r="F36" s="9" t="str">
        <f>IF($A36="","",VLOOKUP($A36,Catalogue!$A$2:$N$38,5,FALSE))</f>
        <v/>
      </c>
      <c r="G36" s="9" t="str">
        <f>IF($A36="","",VLOOKUP($A36,Catalogue!$A$2:$N$38,6,FALSE))</f>
        <v/>
      </c>
      <c r="H36" s="9" t="str">
        <f>IF($A36="","",VLOOKUP($A36,Catalogue!$A$2:$N$38,7,FALSE))</f>
        <v/>
      </c>
      <c r="I36" s="7" t="str">
        <f>IF($A36="","",VLOOKUP($A36,Catalogue!$A$2:$N$38,8,FALSE))</f>
        <v/>
      </c>
      <c r="J36" s="20"/>
      <c r="K36" s="7" t="str">
        <f>IF($A36="","",VLOOKUP($A36,Catalogue!$A$2:$N$38,9,FALSE))</f>
        <v/>
      </c>
      <c r="L36" s="6"/>
      <c r="M36" s="8" t="str">
        <f t="shared" si="4"/>
        <v/>
      </c>
      <c r="N36" s="7" t="str">
        <f t="shared" ca="1" si="5"/>
        <v/>
      </c>
      <c r="O36" s="7" t="str">
        <f t="shared" si="6"/>
        <v/>
      </c>
      <c r="P36" s="7" t="str">
        <f>IF($A36="","",VLOOKUP($A36,Catalogue!$A$2:$N$38,10,FALSE))</f>
        <v/>
      </c>
      <c r="Q36" s="7" t="str">
        <f>IF($A36="","",VLOOKUP($A36,Catalogue!$A$2:$N$38,11,FALSE))</f>
        <v/>
      </c>
      <c r="R36" s="7" t="str">
        <f>IF($A36="","",VLOOKUP($A36,Catalogue!$A$2:$N$38,12,FALSE))</f>
        <v/>
      </c>
      <c r="S36" s="9" t="str">
        <f>IF($A36="","",VLOOKUP($A36,Catalogue!$A$2:$N$38,13,FALSE))</f>
        <v/>
      </c>
      <c r="T36" s="6"/>
      <c r="U36" s="6"/>
      <c r="V36" s="6"/>
      <c r="W36" s="6"/>
      <c r="X36" s="6"/>
      <c r="Y36" s="6"/>
      <c r="Z36" s="8" t="str">
        <f t="shared" ca="1" si="7"/>
        <v/>
      </c>
    </row>
    <row r="37" spans="1:26" s="2" customFormat="1" x14ac:dyDescent="0.35">
      <c r="A37" s="4"/>
      <c r="B37" s="9" t="str">
        <f>IF($A37="","",VLOOKUP($A37,Catalogue!$A$2:$N$38,2,FALSE))</f>
        <v/>
      </c>
      <c r="C37" s="9" t="str">
        <f>IF($A37="","",VLOOKUP($A37,Catalogue!$A$2:$N$38,3,FALSE))</f>
        <v/>
      </c>
      <c r="D37" s="5"/>
      <c r="E37" s="9" t="str">
        <f>IF($A37="","",VLOOKUP($A37,Catalogue!$A$2:$N$38,4,FALSE))</f>
        <v/>
      </c>
      <c r="F37" s="9" t="str">
        <f>IF($A37="","",VLOOKUP($A37,Catalogue!$A$2:$N$38,5,FALSE))</f>
        <v/>
      </c>
      <c r="G37" s="9" t="str">
        <f>IF($A37="","",VLOOKUP($A37,Catalogue!$A$2:$N$38,6,FALSE))</f>
        <v/>
      </c>
      <c r="H37" s="9" t="str">
        <f>IF($A37="","",VLOOKUP($A37,Catalogue!$A$2:$N$38,7,FALSE))</f>
        <v/>
      </c>
      <c r="I37" s="7" t="str">
        <f>IF($A37="","",VLOOKUP($A37,Catalogue!$A$2:$N$38,8,FALSE))</f>
        <v/>
      </c>
      <c r="J37" s="20"/>
      <c r="K37" s="7" t="str">
        <f>IF($A37="","",VLOOKUP($A37,Catalogue!$A$2:$N$38,9,FALSE))</f>
        <v/>
      </c>
      <c r="L37" s="6"/>
      <c r="M37" s="8" t="str">
        <f t="shared" si="4"/>
        <v/>
      </c>
      <c r="N37" s="7" t="str">
        <f t="shared" ca="1" si="5"/>
        <v/>
      </c>
      <c r="O37" s="7" t="str">
        <f t="shared" si="6"/>
        <v/>
      </c>
      <c r="P37" s="7" t="str">
        <f>IF($A37="","",VLOOKUP($A37,Catalogue!$A$2:$N$38,10,FALSE))</f>
        <v/>
      </c>
      <c r="Q37" s="7" t="str">
        <f>IF($A37="","",VLOOKUP($A37,Catalogue!$A$2:$N$38,11,FALSE))</f>
        <v/>
      </c>
      <c r="R37" s="7" t="str">
        <f>IF($A37="","",VLOOKUP($A37,Catalogue!$A$2:$N$38,12,FALSE))</f>
        <v/>
      </c>
      <c r="S37" s="9" t="str">
        <f>IF($A37="","",VLOOKUP($A37,Catalogue!$A$2:$N$38,13,FALSE))</f>
        <v/>
      </c>
      <c r="T37" s="6"/>
      <c r="U37" s="6"/>
      <c r="V37" s="6"/>
      <c r="W37" s="6"/>
      <c r="X37" s="6"/>
      <c r="Y37" s="6"/>
      <c r="Z37" s="8" t="str">
        <f t="shared" ca="1" si="7"/>
        <v/>
      </c>
    </row>
    <row r="38" spans="1:26" s="2" customFormat="1" x14ac:dyDescent="0.35">
      <c r="A38" s="4"/>
      <c r="B38" s="9" t="str">
        <f>IF($A38="","",VLOOKUP($A38,Catalogue!$A$2:$N$38,2,FALSE))</f>
        <v/>
      </c>
      <c r="C38" s="9" t="str">
        <f>IF($A38="","",VLOOKUP($A38,Catalogue!$A$2:$N$38,3,FALSE))</f>
        <v/>
      </c>
      <c r="D38" s="5"/>
      <c r="E38" s="9" t="str">
        <f>IF($A38="","",VLOOKUP($A38,Catalogue!$A$2:$N$38,4,FALSE))</f>
        <v/>
      </c>
      <c r="F38" s="9" t="str">
        <f>IF($A38="","",VLOOKUP($A38,Catalogue!$A$2:$N$38,5,FALSE))</f>
        <v/>
      </c>
      <c r="G38" s="9" t="str">
        <f>IF($A38="","",VLOOKUP($A38,Catalogue!$A$2:$N$38,6,FALSE))</f>
        <v/>
      </c>
      <c r="H38" s="9" t="str">
        <f>IF($A38="","",VLOOKUP($A38,Catalogue!$A$2:$N$38,7,FALSE))</f>
        <v/>
      </c>
      <c r="I38" s="7" t="str">
        <f>IF($A38="","",VLOOKUP($A38,Catalogue!$A$2:$N$38,8,FALSE))</f>
        <v/>
      </c>
      <c r="J38" s="20"/>
      <c r="K38" s="7" t="str">
        <f>IF($A38="","",VLOOKUP($A38,Catalogue!$A$2:$N$38,9,FALSE))</f>
        <v/>
      </c>
      <c r="L38" s="6"/>
      <c r="M38" s="8" t="str">
        <f t="shared" si="4"/>
        <v/>
      </c>
      <c r="N38" s="7" t="str">
        <f t="shared" ca="1" si="5"/>
        <v/>
      </c>
      <c r="O38" s="7" t="str">
        <f t="shared" si="6"/>
        <v/>
      </c>
      <c r="P38" s="7" t="str">
        <f>IF($A38="","",VLOOKUP($A38,Catalogue!$A$2:$N$38,10,FALSE))</f>
        <v/>
      </c>
      <c r="Q38" s="7" t="str">
        <f>IF($A38="","",VLOOKUP($A38,Catalogue!$A$2:$N$38,11,FALSE))</f>
        <v/>
      </c>
      <c r="R38" s="7" t="str">
        <f>IF($A38="","",VLOOKUP($A38,Catalogue!$A$2:$N$38,12,FALSE))</f>
        <v/>
      </c>
      <c r="S38" s="9" t="str">
        <f>IF($A38="","",VLOOKUP($A38,Catalogue!$A$2:$N$38,13,FALSE))</f>
        <v/>
      </c>
      <c r="T38" s="6"/>
      <c r="U38" s="6"/>
      <c r="V38" s="6"/>
      <c r="W38" s="6"/>
      <c r="X38" s="6"/>
      <c r="Y38" s="6"/>
      <c r="Z38" s="8" t="str">
        <f t="shared" ca="1" si="7"/>
        <v/>
      </c>
    </row>
    <row r="39" spans="1:26" s="2" customFormat="1" x14ac:dyDescent="0.35">
      <c r="A39" s="4"/>
      <c r="B39" s="9" t="str">
        <f>IF($A39="","",VLOOKUP($A39,Catalogue!$A$2:$N$38,2,FALSE))</f>
        <v/>
      </c>
      <c r="C39" s="9" t="str">
        <f>IF($A39="","",VLOOKUP($A39,Catalogue!$A$2:$N$38,3,FALSE))</f>
        <v/>
      </c>
      <c r="D39" s="5"/>
      <c r="E39" s="9" t="str">
        <f>IF($A39="","",VLOOKUP($A39,Catalogue!$A$2:$N$38,4,FALSE))</f>
        <v/>
      </c>
      <c r="F39" s="9" t="str">
        <f>IF($A39="","",VLOOKUP($A39,Catalogue!$A$2:$N$38,5,FALSE))</f>
        <v/>
      </c>
      <c r="G39" s="9" t="str">
        <f>IF($A39="","",VLOOKUP($A39,Catalogue!$A$2:$N$38,6,FALSE))</f>
        <v/>
      </c>
      <c r="H39" s="9" t="str">
        <f>IF($A39="","",VLOOKUP($A39,Catalogue!$A$2:$N$38,7,FALSE))</f>
        <v/>
      </c>
      <c r="I39" s="7" t="str">
        <f>IF($A39="","",VLOOKUP($A39,Catalogue!$A$2:$N$38,8,FALSE))</f>
        <v/>
      </c>
      <c r="J39" s="20"/>
      <c r="K39" s="7" t="str">
        <f>IF($A39="","",VLOOKUP($A39,Catalogue!$A$2:$N$38,9,FALSE))</f>
        <v/>
      </c>
      <c r="L39" s="6"/>
      <c r="M39" s="8" t="str">
        <f t="shared" si="4"/>
        <v/>
      </c>
      <c r="N39" s="7" t="str">
        <f t="shared" ca="1" si="5"/>
        <v/>
      </c>
      <c r="O39" s="7" t="str">
        <f t="shared" si="6"/>
        <v/>
      </c>
      <c r="P39" s="7" t="str">
        <f>IF($A39="","",VLOOKUP($A39,Catalogue!$A$2:$N$38,10,FALSE))</f>
        <v/>
      </c>
      <c r="Q39" s="7" t="str">
        <f>IF($A39="","",VLOOKUP($A39,Catalogue!$A$2:$N$38,11,FALSE))</f>
        <v/>
      </c>
      <c r="R39" s="7" t="str">
        <f>IF($A39="","",VLOOKUP($A39,Catalogue!$A$2:$N$38,12,FALSE))</f>
        <v/>
      </c>
      <c r="S39" s="9" t="str">
        <f>IF($A39="","",VLOOKUP($A39,Catalogue!$A$2:$N$38,13,FALSE))</f>
        <v/>
      </c>
      <c r="T39" s="6"/>
      <c r="U39" s="6"/>
      <c r="V39" s="6"/>
      <c r="W39" s="6"/>
      <c r="X39" s="6"/>
      <c r="Y39" s="6"/>
      <c r="Z39" s="8" t="str">
        <f t="shared" ca="1" si="7"/>
        <v/>
      </c>
    </row>
    <row r="40" spans="1:26" s="2" customFormat="1" x14ac:dyDescent="0.35">
      <c r="A40" s="4"/>
      <c r="B40" s="9" t="str">
        <f>IF($A40="","",VLOOKUP($A40,Catalogue!$A$2:$N$38,2,FALSE))</f>
        <v/>
      </c>
      <c r="C40" s="9" t="str">
        <f>IF($A40="","",VLOOKUP($A40,Catalogue!$A$2:$N$38,3,FALSE))</f>
        <v/>
      </c>
      <c r="D40" s="5"/>
      <c r="E40" s="9" t="str">
        <f>IF($A40="","",VLOOKUP($A40,Catalogue!$A$2:$N$38,4,FALSE))</f>
        <v/>
      </c>
      <c r="F40" s="9" t="str">
        <f>IF($A40="","",VLOOKUP($A40,Catalogue!$A$2:$N$38,5,FALSE))</f>
        <v/>
      </c>
      <c r="G40" s="9" t="str">
        <f>IF($A40="","",VLOOKUP($A40,Catalogue!$A$2:$N$38,6,FALSE))</f>
        <v/>
      </c>
      <c r="H40" s="9" t="str">
        <f>IF($A40="","",VLOOKUP($A40,Catalogue!$A$2:$N$38,7,FALSE))</f>
        <v/>
      </c>
      <c r="I40" s="7" t="str">
        <f>IF($A40="","",VLOOKUP($A40,Catalogue!$A$2:$N$38,8,FALSE))</f>
        <v/>
      </c>
      <c r="J40" s="20"/>
      <c r="K40" s="7" t="str">
        <f>IF($A40="","",VLOOKUP($A40,Catalogue!$A$2:$N$38,9,FALSE))</f>
        <v/>
      </c>
      <c r="L40" s="6"/>
      <c r="M40" s="8" t="str">
        <f t="shared" si="4"/>
        <v/>
      </c>
      <c r="N40" s="7" t="str">
        <f t="shared" ca="1" si="5"/>
        <v/>
      </c>
      <c r="O40" s="7" t="str">
        <f t="shared" si="6"/>
        <v/>
      </c>
      <c r="P40" s="7" t="str">
        <f>IF($A40="","",VLOOKUP($A40,Catalogue!$A$2:$N$38,10,FALSE))</f>
        <v/>
      </c>
      <c r="Q40" s="7" t="str">
        <f>IF($A40="","",VLOOKUP($A40,Catalogue!$A$2:$N$38,11,FALSE))</f>
        <v/>
      </c>
      <c r="R40" s="7" t="str">
        <f>IF($A40="","",VLOOKUP($A40,Catalogue!$A$2:$N$38,12,FALSE))</f>
        <v/>
      </c>
      <c r="S40" s="9" t="str">
        <f>IF($A40="","",VLOOKUP($A40,Catalogue!$A$2:$N$38,13,FALSE))</f>
        <v/>
      </c>
      <c r="T40" s="6"/>
      <c r="U40" s="6"/>
      <c r="V40" s="6"/>
      <c r="W40" s="6"/>
      <c r="X40" s="6"/>
      <c r="Y40" s="6"/>
      <c r="Z40" s="8" t="str">
        <f t="shared" ca="1" si="7"/>
        <v/>
      </c>
    </row>
    <row r="41" spans="1:26" s="2" customFormat="1" x14ac:dyDescent="0.35">
      <c r="A41" s="4"/>
      <c r="B41" s="9" t="str">
        <f>IF($A41="","",VLOOKUP($A41,Catalogue!$A$2:$N$38,2,FALSE))</f>
        <v/>
      </c>
      <c r="C41" s="9" t="str">
        <f>IF($A41="","",VLOOKUP($A41,Catalogue!$A$2:$N$38,3,FALSE))</f>
        <v/>
      </c>
      <c r="D41" s="5"/>
      <c r="E41" s="9" t="str">
        <f>IF($A41="","",VLOOKUP($A41,Catalogue!$A$2:$N$38,4,FALSE))</f>
        <v/>
      </c>
      <c r="F41" s="9" t="str">
        <f>IF($A41="","",VLOOKUP($A41,Catalogue!$A$2:$N$38,5,FALSE))</f>
        <v/>
      </c>
      <c r="G41" s="9" t="str">
        <f>IF($A41="","",VLOOKUP($A41,Catalogue!$A$2:$N$38,6,FALSE))</f>
        <v/>
      </c>
      <c r="H41" s="9" t="str">
        <f>IF($A41="","",VLOOKUP($A41,Catalogue!$A$2:$N$38,7,FALSE))</f>
        <v/>
      </c>
      <c r="I41" s="7" t="str">
        <f>IF($A41="","",VLOOKUP($A41,Catalogue!$A$2:$N$38,8,FALSE))</f>
        <v/>
      </c>
      <c r="J41" s="20"/>
      <c r="K41" s="7" t="str">
        <f>IF($A41="","",VLOOKUP($A41,Catalogue!$A$2:$N$38,9,FALSE))</f>
        <v/>
      </c>
      <c r="L41" s="6"/>
      <c r="M41" s="8" t="str">
        <f t="shared" si="4"/>
        <v/>
      </c>
      <c r="N41" s="7" t="str">
        <f t="shared" ca="1" si="5"/>
        <v/>
      </c>
      <c r="O41" s="7" t="str">
        <f t="shared" si="6"/>
        <v/>
      </c>
      <c r="P41" s="7" t="str">
        <f>IF($A41="","",VLOOKUP($A41,Catalogue!$A$2:$N$38,10,FALSE))</f>
        <v/>
      </c>
      <c r="Q41" s="7" t="str">
        <f>IF($A41="","",VLOOKUP($A41,Catalogue!$A$2:$N$38,11,FALSE))</f>
        <v/>
      </c>
      <c r="R41" s="7" t="str">
        <f>IF($A41="","",VLOOKUP($A41,Catalogue!$A$2:$N$38,12,FALSE))</f>
        <v/>
      </c>
      <c r="S41" s="9" t="str">
        <f>IF($A41="","",VLOOKUP($A41,Catalogue!$A$2:$N$38,13,FALSE))</f>
        <v/>
      </c>
      <c r="T41" s="6"/>
      <c r="U41" s="6"/>
      <c r="V41" s="6"/>
      <c r="W41" s="6"/>
      <c r="X41" s="6"/>
      <c r="Y41" s="6"/>
      <c r="Z41" s="8" t="str">
        <f t="shared" ca="1" si="7"/>
        <v/>
      </c>
    </row>
    <row r="42" spans="1:26" s="2" customFormat="1" x14ac:dyDescent="0.35">
      <c r="A42" s="4"/>
      <c r="B42" s="9" t="str">
        <f>IF($A42="","",VLOOKUP($A42,Catalogue!$A$2:$N$38,2,FALSE))</f>
        <v/>
      </c>
      <c r="C42" s="9" t="str">
        <f>IF($A42="","",VLOOKUP($A42,Catalogue!$A$2:$N$38,3,FALSE))</f>
        <v/>
      </c>
      <c r="D42" s="5"/>
      <c r="E42" s="9" t="str">
        <f>IF($A42="","",VLOOKUP($A42,Catalogue!$A$2:$N$38,4,FALSE))</f>
        <v/>
      </c>
      <c r="F42" s="9" t="str">
        <f>IF($A42="","",VLOOKUP($A42,Catalogue!$A$2:$N$38,5,FALSE))</f>
        <v/>
      </c>
      <c r="G42" s="9" t="str">
        <f>IF($A42="","",VLOOKUP($A42,Catalogue!$A$2:$N$38,6,FALSE))</f>
        <v/>
      </c>
      <c r="H42" s="9" t="str">
        <f>IF($A42="","",VLOOKUP($A42,Catalogue!$A$2:$N$38,7,FALSE))</f>
        <v/>
      </c>
      <c r="I42" s="7" t="str">
        <f>IF($A42="","",VLOOKUP($A42,Catalogue!$A$2:$N$38,8,FALSE))</f>
        <v/>
      </c>
      <c r="J42" s="20"/>
      <c r="K42" s="7" t="str">
        <f>IF($A42="","",VLOOKUP($A42,Catalogue!$A$2:$N$38,9,FALSE))</f>
        <v/>
      </c>
      <c r="L42" s="6"/>
      <c r="M42" s="8" t="str">
        <f t="shared" si="4"/>
        <v/>
      </c>
      <c r="N42" s="7" t="str">
        <f t="shared" ca="1" si="5"/>
        <v/>
      </c>
      <c r="O42" s="7" t="str">
        <f t="shared" si="6"/>
        <v/>
      </c>
      <c r="P42" s="7" t="str">
        <f>IF($A42="","",VLOOKUP($A42,Catalogue!$A$2:$N$38,10,FALSE))</f>
        <v/>
      </c>
      <c r="Q42" s="7" t="str">
        <f>IF($A42="","",VLOOKUP($A42,Catalogue!$A$2:$N$38,11,FALSE))</f>
        <v/>
      </c>
      <c r="R42" s="7" t="str">
        <f>IF($A42="","",VLOOKUP($A42,Catalogue!$A$2:$N$38,12,FALSE))</f>
        <v/>
      </c>
      <c r="S42" s="9" t="str">
        <f>IF($A42="","",VLOOKUP($A42,Catalogue!$A$2:$N$38,13,FALSE))</f>
        <v/>
      </c>
      <c r="T42" s="6"/>
      <c r="U42" s="6"/>
      <c r="V42" s="6"/>
      <c r="W42" s="6"/>
      <c r="X42" s="6"/>
      <c r="Y42" s="6"/>
      <c r="Z42" s="8" t="str">
        <f t="shared" ca="1" si="7"/>
        <v/>
      </c>
    </row>
    <row r="43" spans="1:26" s="2" customFormat="1" x14ac:dyDescent="0.35">
      <c r="A43" s="4"/>
      <c r="B43" s="9" t="str">
        <f>IF($A43="","",VLOOKUP($A43,Catalogue!$A$2:$N$38,2,FALSE))</f>
        <v/>
      </c>
      <c r="C43" s="9" t="str">
        <f>IF($A43="","",VLOOKUP($A43,Catalogue!$A$2:$N$38,3,FALSE))</f>
        <v/>
      </c>
      <c r="D43" s="5"/>
      <c r="E43" s="9" t="str">
        <f>IF($A43="","",VLOOKUP($A43,Catalogue!$A$2:$N$38,4,FALSE))</f>
        <v/>
      </c>
      <c r="F43" s="9" t="str">
        <f>IF($A43="","",VLOOKUP($A43,Catalogue!$A$2:$N$38,5,FALSE))</f>
        <v/>
      </c>
      <c r="G43" s="9" t="str">
        <f>IF($A43="","",VLOOKUP($A43,Catalogue!$A$2:$N$38,6,FALSE))</f>
        <v/>
      </c>
      <c r="H43" s="9" t="str">
        <f>IF($A43="","",VLOOKUP($A43,Catalogue!$A$2:$N$38,7,FALSE))</f>
        <v/>
      </c>
      <c r="I43" s="7" t="str">
        <f>IF($A43="","",VLOOKUP($A43,Catalogue!$A$2:$N$38,8,FALSE))</f>
        <v/>
      </c>
      <c r="J43" s="20"/>
      <c r="K43" s="7" t="str">
        <f>IF($A43="","",VLOOKUP($A43,Catalogue!$A$2:$N$38,9,FALSE))</f>
        <v/>
      </c>
      <c r="L43" s="6"/>
      <c r="M43" s="8" t="str">
        <f t="shared" si="4"/>
        <v/>
      </c>
      <c r="N43" s="7" t="str">
        <f t="shared" ca="1" si="5"/>
        <v/>
      </c>
      <c r="O43" s="7" t="str">
        <f t="shared" si="6"/>
        <v/>
      </c>
      <c r="P43" s="7" t="str">
        <f>IF($A43="","",VLOOKUP($A43,Catalogue!$A$2:$N$38,10,FALSE))</f>
        <v/>
      </c>
      <c r="Q43" s="7" t="str">
        <f>IF($A43="","",VLOOKUP($A43,Catalogue!$A$2:$N$38,11,FALSE))</f>
        <v/>
      </c>
      <c r="R43" s="7" t="str">
        <f>IF($A43="","",VLOOKUP($A43,Catalogue!$A$2:$N$38,12,FALSE))</f>
        <v/>
      </c>
      <c r="S43" s="9" t="str">
        <f>IF($A43="","",VLOOKUP($A43,Catalogue!$A$2:$N$38,13,FALSE))</f>
        <v/>
      </c>
      <c r="T43" s="6"/>
      <c r="U43" s="6"/>
      <c r="V43" s="6"/>
      <c r="W43" s="6"/>
      <c r="X43" s="6"/>
      <c r="Y43" s="6"/>
      <c r="Z43" s="8" t="str">
        <f t="shared" ca="1" si="7"/>
        <v/>
      </c>
    </row>
    <row r="44" spans="1:26" s="2" customFormat="1" x14ac:dyDescent="0.35">
      <c r="A44" s="4"/>
      <c r="B44" s="9" t="str">
        <f>IF($A44="","",VLOOKUP($A44,Catalogue!$A$2:$N$38,2,FALSE))</f>
        <v/>
      </c>
      <c r="C44" s="9" t="str">
        <f>IF($A44="","",VLOOKUP($A44,Catalogue!$A$2:$N$38,3,FALSE))</f>
        <v/>
      </c>
      <c r="D44" s="5"/>
      <c r="E44" s="9" t="str">
        <f>IF($A44="","",VLOOKUP($A44,Catalogue!$A$2:$N$38,4,FALSE))</f>
        <v/>
      </c>
      <c r="F44" s="9" t="str">
        <f>IF($A44="","",VLOOKUP($A44,Catalogue!$A$2:$N$38,5,FALSE))</f>
        <v/>
      </c>
      <c r="G44" s="9" t="str">
        <f>IF($A44="","",VLOOKUP($A44,Catalogue!$A$2:$N$38,6,FALSE))</f>
        <v/>
      </c>
      <c r="H44" s="9" t="str">
        <f>IF($A44="","",VLOOKUP($A44,Catalogue!$A$2:$N$38,7,FALSE))</f>
        <v/>
      </c>
      <c r="I44" s="7" t="str">
        <f>IF($A44="","",VLOOKUP($A44,Catalogue!$A$2:$N$38,8,FALSE))</f>
        <v/>
      </c>
      <c r="J44" s="20"/>
      <c r="K44" s="7" t="str">
        <f>IF($A44="","",VLOOKUP($A44,Catalogue!$A$2:$N$38,9,FALSE))</f>
        <v/>
      </c>
      <c r="L44" s="6"/>
      <c r="M44" s="8" t="str">
        <f t="shared" si="4"/>
        <v/>
      </c>
      <c r="N44" s="7" t="str">
        <f t="shared" ca="1" si="5"/>
        <v/>
      </c>
      <c r="O44" s="7" t="str">
        <f t="shared" si="6"/>
        <v/>
      </c>
      <c r="P44" s="7" t="str">
        <f>IF($A44="","",VLOOKUP($A44,Catalogue!$A$2:$N$38,10,FALSE))</f>
        <v/>
      </c>
      <c r="Q44" s="7" t="str">
        <f>IF($A44="","",VLOOKUP($A44,Catalogue!$A$2:$N$38,11,FALSE))</f>
        <v/>
      </c>
      <c r="R44" s="7" t="str">
        <f>IF($A44="","",VLOOKUP($A44,Catalogue!$A$2:$N$38,12,FALSE))</f>
        <v/>
      </c>
      <c r="S44" s="9" t="str">
        <f>IF($A44="","",VLOOKUP($A44,Catalogue!$A$2:$N$38,13,FALSE))</f>
        <v/>
      </c>
      <c r="T44" s="6"/>
      <c r="U44" s="6"/>
      <c r="V44" s="6"/>
      <c r="W44" s="6"/>
      <c r="X44" s="6"/>
      <c r="Y44" s="6"/>
      <c r="Z44" s="8" t="str">
        <f t="shared" ca="1" si="7"/>
        <v/>
      </c>
    </row>
    <row r="45" spans="1:26" s="2" customFormat="1" x14ac:dyDescent="0.35">
      <c r="A45" s="4"/>
      <c r="B45" s="9" t="str">
        <f>IF($A45="","",VLOOKUP($A45,Catalogue!$A$2:$N$38,2,FALSE))</f>
        <v/>
      </c>
      <c r="C45" s="9" t="str">
        <f>IF($A45="","",VLOOKUP($A45,Catalogue!$A$2:$N$38,3,FALSE))</f>
        <v/>
      </c>
      <c r="D45" s="5"/>
      <c r="E45" s="9" t="str">
        <f>IF($A45="","",VLOOKUP($A45,Catalogue!$A$2:$N$38,4,FALSE))</f>
        <v/>
      </c>
      <c r="F45" s="9" t="str">
        <f>IF($A45="","",VLOOKUP($A45,Catalogue!$A$2:$N$38,5,FALSE))</f>
        <v/>
      </c>
      <c r="G45" s="9" t="str">
        <f>IF($A45="","",VLOOKUP($A45,Catalogue!$A$2:$N$38,6,FALSE))</f>
        <v/>
      </c>
      <c r="H45" s="9" t="str">
        <f>IF($A45="","",VLOOKUP($A45,Catalogue!$A$2:$N$38,7,FALSE))</f>
        <v/>
      </c>
      <c r="I45" s="7" t="str">
        <f>IF($A45="","",VLOOKUP($A45,Catalogue!$A$2:$N$38,8,FALSE))</f>
        <v/>
      </c>
      <c r="J45" s="20"/>
      <c r="K45" s="7" t="str">
        <f>IF($A45="","",VLOOKUP($A45,Catalogue!$A$2:$N$38,9,FALSE))</f>
        <v/>
      </c>
      <c r="L45" s="6"/>
      <c r="M45" s="8" t="str">
        <f t="shared" si="4"/>
        <v/>
      </c>
      <c r="N45" s="7" t="str">
        <f t="shared" ca="1" si="5"/>
        <v/>
      </c>
      <c r="O45" s="7" t="str">
        <f t="shared" si="6"/>
        <v/>
      </c>
      <c r="P45" s="7" t="str">
        <f>IF($A45="","",VLOOKUP($A45,Catalogue!$A$2:$N$38,10,FALSE))</f>
        <v/>
      </c>
      <c r="Q45" s="7" t="str">
        <f>IF($A45="","",VLOOKUP($A45,Catalogue!$A$2:$N$38,11,FALSE))</f>
        <v/>
      </c>
      <c r="R45" s="7" t="str">
        <f>IF($A45="","",VLOOKUP($A45,Catalogue!$A$2:$N$38,12,FALSE))</f>
        <v/>
      </c>
      <c r="S45" s="9" t="str">
        <f>IF($A45="","",VLOOKUP($A45,Catalogue!$A$2:$N$38,13,FALSE))</f>
        <v/>
      </c>
      <c r="T45" s="6"/>
      <c r="U45" s="6"/>
      <c r="V45" s="6"/>
      <c r="W45" s="6"/>
      <c r="X45" s="6"/>
      <c r="Y45" s="6"/>
      <c r="Z45" s="8" t="str">
        <f t="shared" ca="1" si="7"/>
        <v/>
      </c>
    </row>
    <row r="46" spans="1:26" s="2" customFormat="1" x14ac:dyDescent="0.35">
      <c r="A46" s="4"/>
      <c r="B46" s="9" t="str">
        <f>IF($A46="","",VLOOKUP($A46,Catalogue!$A$2:$N$38,2,FALSE))</f>
        <v/>
      </c>
      <c r="C46" s="9" t="str">
        <f>IF($A46="","",VLOOKUP($A46,Catalogue!$A$2:$N$38,3,FALSE))</f>
        <v/>
      </c>
      <c r="D46" s="5"/>
      <c r="E46" s="9" t="str">
        <f>IF($A46="","",VLOOKUP($A46,Catalogue!$A$2:$N$38,4,FALSE))</f>
        <v/>
      </c>
      <c r="F46" s="9" t="str">
        <f>IF($A46="","",VLOOKUP($A46,Catalogue!$A$2:$N$38,5,FALSE))</f>
        <v/>
      </c>
      <c r="G46" s="9" t="str">
        <f>IF($A46="","",VLOOKUP($A46,Catalogue!$A$2:$N$38,6,FALSE))</f>
        <v/>
      </c>
      <c r="H46" s="9" t="str">
        <f>IF($A46="","",VLOOKUP($A46,Catalogue!$A$2:$N$38,7,FALSE))</f>
        <v/>
      </c>
      <c r="I46" s="7" t="str">
        <f>IF($A46="","",VLOOKUP($A46,Catalogue!$A$2:$N$38,8,FALSE))</f>
        <v/>
      </c>
      <c r="J46" s="20"/>
      <c r="K46" s="7" t="str">
        <f>IF($A46="","",VLOOKUP($A46,Catalogue!$A$2:$N$38,9,FALSE))</f>
        <v/>
      </c>
      <c r="L46" s="6"/>
      <c r="M46" s="8" t="str">
        <f t="shared" si="4"/>
        <v/>
      </c>
      <c r="N46" s="7" t="str">
        <f t="shared" ca="1" si="5"/>
        <v/>
      </c>
      <c r="O46" s="7" t="str">
        <f t="shared" si="6"/>
        <v/>
      </c>
      <c r="P46" s="7" t="str">
        <f>IF($A46="","",VLOOKUP($A46,Catalogue!$A$2:$N$38,10,FALSE))</f>
        <v/>
      </c>
      <c r="Q46" s="7" t="str">
        <f>IF($A46="","",VLOOKUP($A46,Catalogue!$A$2:$N$38,11,FALSE))</f>
        <v/>
      </c>
      <c r="R46" s="7" t="str">
        <f>IF($A46="","",VLOOKUP($A46,Catalogue!$A$2:$N$38,12,FALSE))</f>
        <v/>
      </c>
      <c r="S46" s="9" t="str">
        <f>IF($A46="","",VLOOKUP($A46,Catalogue!$A$2:$N$38,13,FALSE))</f>
        <v/>
      </c>
      <c r="T46" s="6"/>
      <c r="U46" s="6"/>
      <c r="V46" s="6"/>
      <c r="W46" s="6"/>
      <c r="X46" s="6"/>
      <c r="Y46" s="6"/>
      <c r="Z46" s="8" t="str">
        <f t="shared" ca="1" si="7"/>
        <v/>
      </c>
    </row>
    <row r="47" spans="1:26" s="2" customFormat="1" x14ac:dyDescent="0.35">
      <c r="A47" s="4"/>
      <c r="B47" s="9" t="str">
        <f>IF($A47="","",VLOOKUP($A47,Catalogue!$A$2:$N$38,2,FALSE))</f>
        <v/>
      </c>
      <c r="C47" s="9" t="str">
        <f>IF($A47="","",VLOOKUP($A47,Catalogue!$A$2:$N$38,3,FALSE))</f>
        <v/>
      </c>
      <c r="D47" s="5"/>
      <c r="E47" s="9" t="str">
        <f>IF($A47="","",VLOOKUP($A47,Catalogue!$A$2:$N$38,4,FALSE))</f>
        <v/>
      </c>
      <c r="F47" s="9" t="str">
        <f>IF($A47="","",VLOOKUP($A47,Catalogue!$A$2:$N$38,5,FALSE))</f>
        <v/>
      </c>
      <c r="G47" s="9" t="str">
        <f>IF($A47="","",VLOOKUP($A47,Catalogue!$A$2:$N$38,6,FALSE))</f>
        <v/>
      </c>
      <c r="H47" s="9" t="str">
        <f>IF($A47="","",VLOOKUP($A47,Catalogue!$A$2:$N$38,7,FALSE))</f>
        <v/>
      </c>
      <c r="I47" s="7" t="str">
        <f>IF($A47="","",VLOOKUP($A47,Catalogue!$A$2:$N$38,8,FALSE))</f>
        <v/>
      </c>
      <c r="J47" s="20"/>
      <c r="K47" s="7" t="str">
        <f>IF($A47="","",VLOOKUP($A47,Catalogue!$A$2:$N$38,9,FALSE))</f>
        <v/>
      </c>
      <c r="L47" s="6"/>
      <c r="M47" s="8" t="str">
        <f t="shared" si="4"/>
        <v/>
      </c>
      <c r="N47" s="7" t="str">
        <f t="shared" ca="1" si="5"/>
        <v/>
      </c>
      <c r="O47" s="7" t="str">
        <f t="shared" si="6"/>
        <v/>
      </c>
      <c r="P47" s="7" t="str">
        <f>IF($A47="","",VLOOKUP($A47,Catalogue!$A$2:$N$38,10,FALSE))</f>
        <v/>
      </c>
      <c r="Q47" s="7" t="str">
        <f>IF($A47="","",VLOOKUP($A47,Catalogue!$A$2:$N$38,11,FALSE))</f>
        <v/>
      </c>
      <c r="R47" s="7" t="str">
        <f>IF($A47="","",VLOOKUP($A47,Catalogue!$A$2:$N$38,12,FALSE))</f>
        <v/>
      </c>
      <c r="S47" s="9" t="str">
        <f>IF($A47="","",VLOOKUP($A47,Catalogue!$A$2:$N$38,13,FALSE))</f>
        <v/>
      </c>
      <c r="T47" s="6"/>
      <c r="U47" s="6"/>
      <c r="V47" s="6"/>
      <c r="W47" s="6"/>
      <c r="X47" s="6"/>
      <c r="Y47" s="6"/>
      <c r="Z47" s="8" t="str">
        <f t="shared" ca="1" si="7"/>
        <v/>
      </c>
    </row>
    <row r="48" spans="1:26" s="2" customFormat="1" x14ac:dyDescent="0.35">
      <c r="A48" s="4"/>
      <c r="B48" s="9" t="str">
        <f>IF($A48="","",VLOOKUP($A48,Catalogue!$A$2:$N$38,2,FALSE))</f>
        <v/>
      </c>
      <c r="C48" s="9" t="str">
        <f>IF($A48="","",VLOOKUP($A48,Catalogue!$A$2:$N$38,3,FALSE))</f>
        <v/>
      </c>
      <c r="D48" s="5"/>
      <c r="E48" s="9" t="str">
        <f>IF($A48="","",VLOOKUP($A48,Catalogue!$A$2:$N$38,4,FALSE))</f>
        <v/>
      </c>
      <c r="F48" s="9" t="str">
        <f>IF($A48="","",VLOOKUP($A48,Catalogue!$A$2:$N$38,5,FALSE))</f>
        <v/>
      </c>
      <c r="G48" s="9" t="str">
        <f>IF($A48="","",VLOOKUP($A48,Catalogue!$A$2:$N$38,6,FALSE))</f>
        <v/>
      </c>
      <c r="H48" s="9" t="str">
        <f>IF($A48="","",VLOOKUP($A48,Catalogue!$A$2:$N$38,7,FALSE))</f>
        <v/>
      </c>
      <c r="I48" s="7" t="str">
        <f>IF($A48="","",VLOOKUP($A48,Catalogue!$A$2:$N$38,8,FALSE))</f>
        <v/>
      </c>
      <c r="J48" s="20"/>
      <c r="K48" s="7" t="str">
        <f>IF($A48="","",VLOOKUP($A48,Catalogue!$A$2:$N$38,9,FALSE))</f>
        <v/>
      </c>
      <c r="L48" s="6"/>
      <c r="M48" s="8" t="str">
        <f t="shared" si="4"/>
        <v/>
      </c>
      <c r="N48" s="7" t="str">
        <f t="shared" ca="1" si="5"/>
        <v/>
      </c>
      <c r="O48" s="7" t="str">
        <f t="shared" si="6"/>
        <v/>
      </c>
      <c r="P48" s="7" t="str">
        <f>IF($A48="","",VLOOKUP($A48,Catalogue!$A$2:$N$38,10,FALSE))</f>
        <v/>
      </c>
      <c r="Q48" s="7" t="str">
        <f>IF($A48="","",VLOOKUP($A48,Catalogue!$A$2:$N$38,11,FALSE))</f>
        <v/>
      </c>
      <c r="R48" s="7" t="str">
        <f>IF($A48="","",VLOOKUP($A48,Catalogue!$A$2:$N$38,12,FALSE))</f>
        <v/>
      </c>
      <c r="S48" s="9" t="str">
        <f>IF($A48="","",VLOOKUP($A48,Catalogue!$A$2:$N$38,13,FALSE))</f>
        <v/>
      </c>
      <c r="T48" s="6"/>
      <c r="U48" s="6"/>
      <c r="V48" s="6"/>
      <c r="W48" s="6"/>
      <c r="X48" s="6"/>
      <c r="Y48" s="6"/>
      <c r="Z48" s="8" t="str">
        <f t="shared" ca="1" si="7"/>
        <v/>
      </c>
    </row>
    <row r="49" spans="1:26" s="2" customFormat="1" x14ac:dyDescent="0.35">
      <c r="A49" s="4"/>
      <c r="B49" s="9" t="str">
        <f>IF($A49="","",VLOOKUP($A49,Catalogue!$A$2:$N$38,2,FALSE))</f>
        <v/>
      </c>
      <c r="C49" s="9" t="str">
        <f>IF($A49="","",VLOOKUP($A49,Catalogue!$A$2:$N$38,3,FALSE))</f>
        <v/>
      </c>
      <c r="D49" s="5"/>
      <c r="E49" s="9" t="str">
        <f>IF($A49="","",VLOOKUP($A49,Catalogue!$A$2:$N$38,4,FALSE))</f>
        <v/>
      </c>
      <c r="F49" s="9" t="str">
        <f>IF($A49="","",VLOOKUP($A49,Catalogue!$A$2:$N$38,5,FALSE))</f>
        <v/>
      </c>
      <c r="G49" s="9" t="str">
        <f>IF($A49="","",VLOOKUP($A49,Catalogue!$A$2:$N$38,6,FALSE))</f>
        <v/>
      </c>
      <c r="H49" s="9" t="str">
        <f>IF($A49="","",VLOOKUP($A49,Catalogue!$A$2:$N$38,7,FALSE))</f>
        <v/>
      </c>
      <c r="I49" s="7" t="str">
        <f>IF($A49="","",VLOOKUP($A49,Catalogue!$A$2:$N$38,8,FALSE))</f>
        <v/>
      </c>
      <c r="J49" s="20"/>
      <c r="K49" s="7" t="str">
        <f>IF($A49="","",VLOOKUP($A49,Catalogue!$A$2:$N$38,9,FALSE))</f>
        <v/>
      </c>
      <c r="L49" s="6"/>
      <c r="M49" s="8" t="str">
        <f t="shared" si="4"/>
        <v/>
      </c>
      <c r="N49" s="7" t="str">
        <f t="shared" ca="1" si="5"/>
        <v/>
      </c>
      <c r="O49" s="7" t="str">
        <f t="shared" si="6"/>
        <v/>
      </c>
      <c r="P49" s="7" t="str">
        <f>IF($A49="","",VLOOKUP($A49,Catalogue!$A$2:$N$38,10,FALSE))</f>
        <v/>
      </c>
      <c r="Q49" s="7" t="str">
        <f>IF($A49="","",VLOOKUP($A49,Catalogue!$A$2:$N$38,11,FALSE))</f>
        <v/>
      </c>
      <c r="R49" s="7" t="str">
        <f>IF($A49="","",VLOOKUP($A49,Catalogue!$A$2:$N$38,12,FALSE))</f>
        <v/>
      </c>
      <c r="S49" s="9" t="str">
        <f>IF($A49="","",VLOOKUP($A49,Catalogue!$A$2:$N$38,13,FALSE))</f>
        <v/>
      </c>
      <c r="T49" s="6"/>
      <c r="U49" s="6"/>
      <c r="V49" s="6"/>
      <c r="W49" s="6"/>
      <c r="X49" s="6"/>
      <c r="Y49" s="6"/>
      <c r="Z49" s="8" t="str">
        <f t="shared" ca="1" si="7"/>
        <v/>
      </c>
    </row>
    <row r="50" spans="1:26" s="2" customFormat="1" x14ac:dyDescent="0.35">
      <c r="A50" s="4"/>
      <c r="B50" s="9" t="str">
        <f>IF($A50="","",VLOOKUP($A50,Catalogue!$A$2:$N$38,2,FALSE))</f>
        <v/>
      </c>
      <c r="C50" s="9" t="str">
        <f>IF($A50="","",VLOOKUP($A50,Catalogue!$A$2:$N$38,3,FALSE))</f>
        <v/>
      </c>
      <c r="D50" s="5"/>
      <c r="E50" s="9" t="str">
        <f>IF($A50="","",VLOOKUP($A50,Catalogue!$A$2:$N$38,4,FALSE))</f>
        <v/>
      </c>
      <c r="F50" s="9" t="str">
        <f>IF($A50="","",VLOOKUP($A50,Catalogue!$A$2:$N$38,5,FALSE))</f>
        <v/>
      </c>
      <c r="G50" s="9" t="str">
        <f>IF($A50="","",VLOOKUP($A50,Catalogue!$A$2:$N$38,6,FALSE))</f>
        <v/>
      </c>
      <c r="H50" s="9" t="str">
        <f>IF($A50="","",VLOOKUP($A50,Catalogue!$A$2:$N$38,7,FALSE))</f>
        <v/>
      </c>
      <c r="I50" s="7" t="str">
        <f>IF($A50="","",VLOOKUP($A50,Catalogue!$A$2:$N$38,8,FALSE))</f>
        <v/>
      </c>
      <c r="J50" s="20"/>
      <c r="K50" s="7" t="str">
        <f>IF($A50="","",VLOOKUP($A50,Catalogue!$A$2:$N$38,9,FALSE))</f>
        <v/>
      </c>
      <c r="L50" s="6"/>
      <c r="M50" s="8" t="str">
        <f t="shared" si="4"/>
        <v/>
      </c>
      <c r="N50" s="7" t="str">
        <f t="shared" ca="1" si="5"/>
        <v/>
      </c>
      <c r="O50" s="7" t="str">
        <f t="shared" si="6"/>
        <v/>
      </c>
      <c r="P50" s="7" t="str">
        <f>IF($A50="","",VLOOKUP($A50,Catalogue!$A$2:$N$38,10,FALSE))</f>
        <v/>
      </c>
      <c r="Q50" s="7" t="str">
        <f>IF($A50="","",VLOOKUP($A50,Catalogue!$A$2:$N$38,11,FALSE))</f>
        <v/>
      </c>
      <c r="R50" s="7" t="str">
        <f>IF($A50="","",VLOOKUP($A50,Catalogue!$A$2:$N$38,12,FALSE))</f>
        <v/>
      </c>
      <c r="S50" s="9" t="str">
        <f>IF($A50="","",VLOOKUP($A50,Catalogue!$A$2:$N$38,13,FALSE))</f>
        <v/>
      </c>
      <c r="T50" s="6"/>
      <c r="U50" s="6"/>
      <c r="V50" s="6"/>
      <c r="W50" s="6"/>
      <c r="X50" s="6"/>
      <c r="Y50" s="6"/>
      <c r="Z50" s="8" t="str">
        <f t="shared" ca="1" si="7"/>
        <v/>
      </c>
    </row>
    <row r="51" spans="1:26" s="2" customFormat="1" x14ac:dyDescent="0.35">
      <c r="A51" s="4"/>
      <c r="B51" s="9" t="str">
        <f>IF($A51="","",VLOOKUP($A51,Catalogue!$A$2:$N$38,2,FALSE))</f>
        <v/>
      </c>
      <c r="C51" s="9" t="str">
        <f>IF($A51="","",VLOOKUP($A51,Catalogue!$A$2:$N$38,3,FALSE))</f>
        <v/>
      </c>
      <c r="D51" s="5"/>
      <c r="E51" s="9" t="str">
        <f>IF($A51="","",VLOOKUP($A51,Catalogue!$A$2:$N$38,4,FALSE))</f>
        <v/>
      </c>
      <c r="F51" s="9" t="str">
        <f>IF($A51="","",VLOOKUP($A51,Catalogue!$A$2:$N$38,5,FALSE))</f>
        <v/>
      </c>
      <c r="G51" s="9" t="str">
        <f>IF($A51="","",VLOOKUP($A51,Catalogue!$A$2:$N$38,6,FALSE))</f>
        <v/>
      </c>
      <c r="H51" s="9" t="str">
        <f>IF($A51="","",VLOOKUP($A51,Catalogue!$A$2:$N$38,7,FALSE))</f>
        <v/>
      </c>
      <c r="I51" s="7" t="str">
        <f>IF($A51="","",VLOOKUP($A51,Catalogue!$A$2:$N$38,8,FALSE))</f>
        <v/>
      </c>
      <c r="J51" s="20"/>
      <c r="K51" s="7" t="str">
        <f>IF($A51="","",VLOOKUP($A51,Catalogue!$A$2:$N$38,9,FALSE))</f>
        <v/>
      </c>
      <c r="L51" s="6"/>
      <c r="M51" s="8" t="str">
        <f t="shared" si="4"/>
        <v/>
      </c>
      <c r="N51" s="7" t="str">
        <f t="shared" ca="1" si="5"/>
        <v/>
      </c>
      <c r="O51" s="7" t="str">
        <f t="shared" si="6"/>
        <v/>
      </c>
      <c r="P51" s="7" t="str">
        <f>IF($A51="","",VLOOKUP($A51,Catalogue!$A$2:$N$38,10,FALSE))</f>
        <v/>
      </c>
      <c r="Q51" s="7" t="str">
        <f>IF($A51="","",VLOOKUP($A51,Catalogue!$A$2:$N$38,11,FALSE))</f>
        <v/>
      </c>
      <c r="R51" s="7" t="str">
        <f>IF($A51="","",VLOOKUP($A51,Catalogue!$A$2:$N$38,12,FALSE))</f>
        <v/>
      </c>
      <c r="S51" s="9" t="str">
        <f>IF($A51="","",VLOOKUP($A51,Catalogue!$A$2:$N$38,13,FALSE))</f>
        <v/>
      </c>
      <c r="T51" s="6"/>
      <c r="U51" s="6"/>
      <c r="V51" s="6"/>
      <c r="W51" s="6"/>
      <c r="X51" s="6"/>
      <c r="Y51" s="6"/>
      <c r="Z51" s="8" t="str">
        <f t="shared" ca="1" si="7"/>
        <v/>
      </c>
    </row>
    <row r="52" spans="1:26" s="2" customFormat="1" x14ac:dyDescent="0.35">
      <c r="A52" s="4"/>
      <c r="B52" s="9" t="str">
        <f>IF($A52="","",VLOOKUP($A52,Catalogue!$A$2:$N$38,2,FALSE))</f>
        <v/>
      </c>
      <c r="C52" s="9" t="str">
        <f>IF($A52="","",VLOOKUP($A52,Catalogue!$A$2:$N$38,3,FALSE))</f>
        <v/>
      </c>
      <c r="D52" s="5"/>
      <c r="E52" s="9" t="str">
        <f>IF($A52="","",VLOOKUP($A52,Catalogue!$A$2:$N$38,4,FALSE))</f>
        <v/>
      </c>
      <c r="F52" s="9" t="str">
        <f>IF($A52="","",VLOOKUP($A52,Catalogue!$A$2:$N$38,5,FALSE))</f>
        <v/>
      </c>
      <c r="G52" s="9" t="str">
        <f>IF($A52="","",VLOOKUP($A52,Catalogue!$A$2:$N$38,6,FALSE))</f>
        <v/>
      </c>
      <c r="H52" s="9" t="str">
        <f>IF($A52="","",VLOOKUP($A52,Catalogue!$A$2:$N$38,7,FALSE))</f>
        <v/>
      </c>
      <c r="I52" s="7" t="str">
        <f>IF($A52="","",VLOOKUP($A52,Catalogue!$A$2:$N$38,8,FALSE))</f>
        <v/>
      </c>
      <c r="J52" s="20"/>
      <c r="K52" s="7" t="str">
        <f>IF($A52="","",VLOOKUP($A52,Catalogue!$A$2:$N$38,9,FALSE))</f>
        <v/>
      </c>
      <c r="L52" s="6"/>
      <c r="M52" s="8" t="str">
        <f t="shared" si="4"/>
        <v/>
      </c>
      <c r="N52" s="7" t="str">
        <f t="shared" ca="1" si="5"/>
        <v/>
      </c>
      <c r="O52" s="7" t="str">
        <f t="shared" si="6"/>
        <v/>
      </c>
      <c r="P52" s="7" t="str">
        <f>IF($A52="","",VLOOKUP($A52,Catalogue!$A$2:$N$38,10,FALSE))</f>
        <v/>
      </c>
      <c r="Q52" s="7" t="str">
        <f>IF($A52="","",VLOOKUP($A52,Catalogue!$A$2:$N$38,11,FALSE))</f>
        <v/>
      </c>
      <c r="R52" s="7" t="str">
        <f>IF($A52="","",VLOOKUP($A52,Catalogue!$A$2:$N$38,12,FALSE))</f>
        <v/>
      </c>
      <c r="S52" s="9" t="str">
        <f>IF($A52="","",VLOOKUP($A52,Catalogue!$A$2:$N$38,13,FALSE))</f>
        <v/>
      </c>
      <c r="T52" s="6"/>
      <c r="U52" s="6"/>
      <c r="V52" s="6"/>
      <c r="W52" s="6"/>
      <c r="X52" s="6"/>
      <c r="Y52" s="6"/>
      <c r="Z52" s="8" t="str">
        <f t="shared" ca="1" si="7"/>
        <v/>
      </c>
    </row>
    <row r="53" spans="1:26" s="2" customFormat="1" x14ac:dyDescent="0.35">
      <c r="A53" s="4"/>
      <c r="B53" s="9" t="str">
        <f>IF($A53="","",VLOOKUP($A53,Catalogue!$A$2:$N$38,2,FALSE))</f>
        <v/>
      </c>
      <c r="C53" s="9" t="str">
        <f>IF($A53="","",VLOOKUP($A53,Catalogue!$A$2:$N$38,3,FALSE))</f>
        <v/>
      </c>
      <c r="D53" s="5"/>
      <c r="E53" s="9" t="str">
        <f>IF($A53="","",VLOOKUP($A53,Catalogue!$A$2:$N$38,4,FALSE))</f>
        <v/>
      </c>
      <c r="F53" s="9" t="str">
        <f>IF($A53="","",VLOOKUP($A53,Catalogue!$A$2:$N$38,5,FALSE))</f>
        <v/>
      </c>
      <c r="G53" s="9" t="str">
        <f>IF($A53="","",VLOOKUP($A53,Catalogue!$A$2:$N$38,6,FALSE))</f>
        <v/>
      </c>
      <c r="H53" s="9" t="str">
        <f>IF($A53="","",VLOOKUP($A53,Catalogue!$A$2:$N$38,7,FALSE))</f>
        <v/>
      </c>
      <c r="I53" s="7" t="str">
        <f>IF($A53="","",VLOOKUP($A53,Catalogue!$A$2:$N$38,8,FALSE))</f>
        <v/>
      </c>
      <c r="J53" s="20"/>
      <c r="K53" s="7" t="str">
        <f>IF($A53="","",VLOOKUP($A53,Catalogue!$A$2:$N$38,9,FALSE))</f>
        <v/>
      </c>
      <c r="L53" s="6"/>
      <c r="M53" s="8" t="str">
        <f t="shared" si="4"/>
        <v/>
      </c>
      <c r="N53" s="7" t="str">
        <f t="shared" ca="1" si="5"/>
        <v/>
      </c>
      <c r="O53" s="7" t="str">
        <f t="shared" si="6"/>
        <v/>
      </c>
      <c r="P53" s="7" t="str">
        <f>IF($A53="","",VLOOKUP($A53,Catalogue!$A$2:$N$38,10,FALSE))</f>
        <v/>
      </c>
      <c r="Q53" s="7" t="str">
        <f>IF($A53="","",VLOOKUP($A53,Catalogue!$A$2:$N$38,11,FALSE))</f>
        <v/>
      </c>
      <c r="R53" s="7" t="str">
        <f>IF($A53="","",VLOOKUP($A53,Catalogue!$A$2:$N$38,12,FALSE))</f>
        <v/>
      </c>
      <c r="S53" s="9" t="str">
        <f>IF($A53="","",VLOOKUP($A53,Catalogue!$A$2:$N$38,13,FALSE))</f>
        <v/>
      </c>
      <c r="T53" s="6"/>
      <c r="U53" s="6"/>
      <c r="V53" s="6"/>
      <c r="W53" s="6"/>
      <c r="X53" s="6"/>
      <c r="Y53" s="6"/>
      <c r="Z53" s="8" t="str">
        <f t="shared" ca="1" si="7"/>
        <v/>
      </c>
    </row>
    <row r="54" spans="1:26" s="2" customFormat="1" x14ac:dyDescent="0.35">
      <c r="A54" s="4"/>
      <c r="B54" s="9" t="str">
        <f>IF($A54="","",VLOOKUP($A54,Catalogue!$A$2:$N$38,2,FALSE))</f>
        <v/>
      </c>
      <c r="C54" s="9" t="str">
        <f>IF($A54="","",VLOOKUP($A54,Catalogue!$A$2:$N$38,3,FALSE))</f>
        <v/>
      </c>
      <c r="D54" s="5"/>
      <c r="E54" s="9" t="str">
        <f>IF($A54="","",VLOOKUP($A54,Catalogue!$A$2:$N$38,4,FALSE))</f>
        <v/>
      </c>
      <c r="F54" s="9" t="str">
        <f>IF($A54="","",VLOOKUP($A54,Catalogue!$A$2:$N$38,5,FALSE))</f>
        <v/>
      </c>
      <c r="G54" s="9" t="str">
        <f>IF($A54="","",VLOOKUP($A54,Catalogue!$A$2:$N$38,6,FALSE))</f>
        <v/>
      </c>
      <c r="H54" s="9" t="str">
        <f>IF($A54="","",VLOOKUP($A54,Catalogue!$A$2:$N$38,7,FALSE))</f>
        <v/>
      </c>
      <c r="I54" s="7" t="str">
        <f>IF($A54="","",VLOOKUP($A54,Catalogue!$A$2:$N$38,8,FALSE))</f>
        <v/>
      </c>
      <c r="J54" s="20"/>
      <c r="K54" s="7" t="str">
        <f>IF($A54="","",VLOOKUP($A54,Catalogue!$A$2:$N$38,9,FALSE))</f>
        <v/>
      </c>
      <c r="L54" s="6"/>
      <c r="M54" s="8" t="str">
        <f t="shared" si="4"/>
        <v/>
      </c>
      <c r="N54" s="7" t="str">
        <f t="shared" ca="1" si="5"/>
        <v/>
      </c>
      <c r="O54" s="7" t="str">
        <f t="shared" si="6"/>
        <v/>
      </c>
      <c r="P54" s="7" t="str">
        <f>IF($A54="","",VLOOKUP($A54,Catalogue!$A$2:$N$38,10,FALSE))</f>
        <v/>
      </c>
      <c r="Q54" s="7" t="str">
        <f>IF($A54="","",VLOOKUP($A54,Catalogue!$A$2:$N$38,11,FALSE))</f>
        <v/>
      </c>
      <c r="R54" s="7" t="str">
        <f>IF($A54="","",VLOOKUP($A54,Catalogue!$A$2:$N$38,12,FALSE))</f>
        <v/>
      </c>
      <c r="S54" s="9" t="str">
        <f>IF($A54="","",VLOOKUP($A54,Catalogue!$A$2:$N$38,13,FALSE))</f>
        <v/>
      </c>
      <c r="T54" s="6"/>
      <c r="U54" s="6"/>
      <c r="V54" s="6"/>
      <c r="W54" s="6"/>
      <c r="X54" s="6"/>
      <c r="Y54" s="6"/>
      <c r="Z54" s="8" t="str">
        <f t="shared" ca="1" si="7"/>
        <v/>
      </c>
    </row>
    <row r="55" spans="1:26" s="2" customFormat="1" x14ac:dyDescent="0.35">
      <c r="A55" s="4"/>
      <c r="B55" s="9" t="str">
        <f>IF($A55="","",VLOOKUP($A55,Catalogue!$A$2:$N$38,2,FALSE))</f>
        <v/>
      </c>
      <c r="C55" s="9" t="str">
        <f>IF($A55="","",VLOOKUP($A55,Catalogue!$A$2:$N$38,3,FALSE))</f>
        <v/>
      </c>
      <c r="D55" s="5"/>
      <c r="E55" s="9" t="str">
        <f>IF($A55="","",VLOOKUP($A55,Catalogue!$A$2:$N$38,4,FALSE))</f>
        <v/>
      </c>
      <c r="F55" s="9" t="str">
        <f>IF($A55="","",VLOOKUP($A55,Catalogue!$A$2:$N$38,5,FALSE))</f>
        <v/>
      </c>
      <c r="G55" s="9" t="str">
        <f>IF($A55="","",VLOOKUP($A55,Catalogue!$A$2:$N$38,6,FALSE))</f>
        <v/>
      </c>
      <c r="H55" s="9" t="str">
        <f>IF($A55="","",VLOOKUP($A55,Catalogue!$A$2:$N$38,7,FALSE))</f>
        <v/>
      </c>
      <c r="I55" s="7" t="str">
        <f>IF($A55="","",VLOOKUP($A55,Catalogue!$A$2:$N$38,8,FALSE))</f>
        <v/>
      </c>
      <c r="J55" s="20"/>
      <c r="K55" s="7" t="str">
        <f>IF($A55="","",VLOOKUP($A55,Catalogue!$A$2:$N$38,9,FALSE))</f>
        <v/>
      </c>
      <c r="L55" s="6"/>
      <c r="M55" s="8" t="str">
        <f t="shared" si="4"/>
        <v/>
      </c>
      <c r="N55" s="7" t="str">
        <f t="shared" ca="1" si="5"/>
        <v/>
      </c>
      <c r="O55" s="7" t="str">
        <f t="shared" si="6"/>
        <v/>
      </c>
      <c r="P55" s="7" t="str">
        <f>IF($A55="","",VLOOKUP($A55,Catalogue!$A$2:$N$38,10,FALSE))</f>
        <v/>
      </c>
      <c r="Q55" s="7" t="str">
        <f>IF($A55="","",VLOOKUP($A55,Catalogue!$A$2:$N$38,11,FALSE))</f>
        <v/>
      </c>
      <c r="R55" s="7" t="str">
        <f>IF($A55="","",VLOOKUP($A55,Catalogue!$A$2:$N$38,12,FALSE))</f>
        <v/>
      </c>
      <c r="S55" s="9" t="str">
        <f>IF($A55="","",VLOOKUP($A55,Catalogue!$A$2:$N$38,13,FALSE))</f>
        <v/>
      </c>
      <c r="T55" s="6"/>
      <c r="U55" s="6"/>
      <c r="V55" s="6"/>
      <c r="W55" s="6"/>
      <c r="X55" s="6"/>
      <c r="Y55" s="6"/>
      <c r="Z55" s="8" t="str">
        <f t="shared" ca="1" si="7"/>
        <v/>
      </c>
    </row>
    <row r="56" spans="1:26" s="2" customFormat="1" x14ac:dyDescent="0.35">
      <c r="A56" s="4"/>
      <c r="B56" s="9" t="str">
        <f>IF($A56="","",VLOOKUP($A56,Catalogue!$A$2:$N$38,2,FALSE))</f>
        <v/>
      </c>
      <c r="C56" s="9" t="str">
        <f>IF($A56="","",VLOOKUP($A56,Catalogue!$A$2:$N$38,3,FALSE))</f>
        <v/>
      </c>
      <c r="D56" s="5"/>
      <c r="E56" s="9" t="str">
        <f>IF($A56="","",VLOOKUP($A56,Catalogue!$A$2:$N$38,4,FALSE))</f>
        <v/>
      </c>
      <c r="F56" s="9" t="str">
        <f>IF($A56="","",VLOOKUP($A56,Catalogue!$A$2:$N$38,5,FALSE))</f>
        <v/>
      </c>
      <c r="G56" s="9" t="str">
        <f>IF($A56="","",VLOOKUP($A56,Catalogue!$A$2:$N$38,6,FALSE))</f>
        <v/>
      </c>
      <c r="H56" s="9" t="str">
        <f>IF($A56="","",VLOOKUP($A56,Catalogue!$A$2:$N$38,7,FALSE))</f>
        <v/>
      </c>
      <c r="I56" s="7" t="str">
        <f>IF($A56="","",VLOOKUP($A56,Catalogue!$A$2:$N$38,8,FALSE))</f>
        <v/>
      </c>
      <c r="J56" s="20"/>
      <c r="K56" s="7" t="str">
        <f>IF($A56="","",VLOOKUP($A56,Catalogue!$A$2:$N$38,9,FALSE))</f>
        <v/>
      </c>
      <c r="L56" s="6"/>
      <c r="M56" s="8" t="str">
        <f t="shared" si="4"/>
        <v/>
      </c>
      <c r="N56" s="7" t="str">
        <f t="shared" ca="1" si="5"/>
        <v/>
      </c>
      <c r="O56" s="7" t="str">
        <f t="shared" si="6"/>
        <v/>
      </c>
      <c r="P56" s="7" t="str">
        <f>IF($A56="","",VLOOKUP($A56,Catalogue!$A$2:$N$38,10,FALSE))</f>
        <v/>
      </c>
      <c r="Q56" s="7" t="str">
        <f>IF($A56="","",VLOOKUP($A56,Catalogue!$A$2:$N$38,11,FALSE))</f>
        <v/>
      </c>
      <c r="R56" s="7" t="str">
        <f>IF($A56="","",VLOOKUP($A56,Catalogue!$A$2:$N$38,12,FALSE))</f>
        <v/>
      </c>
      <c r="S56" s="9" t="str">
        <f>IF($A56="","",VLOOKUP($A56,Catalogue!$A$2:$N$38,13,FALSE))</f>
        <v/>
      </c>
      <c r="T56" s="6"/>
      <c r="U56" s="6"/>
      <c r="V56" s="6"/>
      <c r="W56" s="6"/>
      <c r="X56" s="6"/>
      <c r="Y56" s="6"/>
      <c r="Z56" s="8" t="str">
        <f t="shared" ca="1" si="7"/>
        <v/>
      </c>
    </row>
    <row r="57" spans="1:26" s="2" customFormat="1" x14ac:dyDescent="0.35">
      <c r="A57" s="4"/>
      <c r="B57" s="9" t="str">
        <f>IF($A57="","",VLOOKUP($A57,Catalogue!$A$2:$N$38,2,FALSE))</f>
        <v/>
      </c>
      <c r="C57" s="9" t="str">
        <f>IF($A57="","",VLOOKUP($A57,Catalogue!$A$2:$N$38,3,FALSE))</f>
        <v/>
      </c>
      <c r="D57" s="5"/>
      <c r="E57" s="9" t="str">
        <f>IF($A57="","",VLOOKUP($A57,Catalogue!$A$2:$N$38,4,FALSE))</f>
        <v/>
      </c>
      <c r="F57" s="9" t="str">
        <f>IF($A57="","",VLOOKUP($A57,Catalogue!$A$2:$N$38,5,FALSE))</f>
        <v/>
      </c>
      <c r="G57" s="9" t="str">
        <f>IF($A57="","",VLOOKUP($A57,Catalogue!$A$2:$N$38,6,FALSE))</f>
        <v/>
      </c>
      <c r="H57" s="9" t="str">
        <f>IF($A57="","",VLOOKUP($A57,Catalogue!$A$2:$N$38,7,FALSE))</f>
        <v/>
      </c>
      <c r="I57" s="7" t="str">
        <f>IF($A57="","",VLOOKUP($A57,Catalogue!$A$2:$N$38,8,FALSE))</f>
        <v/>
      </c>
      <c r="J57" s="20"/>
      <c r="K57" s="7" t="str">
        <f>IF($A57="","",VLOOKUP($A57,Catalogue!$A$2:$N$38,9,FALSE))</f>
        <v/>
      </c>
      <c r="L57" s="6"/>
      <c r="M57" s="8" t="str">
        <f t="shared" si="4"/>
        <v/>
      </c>
      <c r="N57" s="7" t="str">
        <f t="shared" ca="1" si="5"/>
        <v/>
      </c>
      <c r="O57" s="7" t="str">
        <f t="shared" si="6"/>
        <v/>
      </c>
      <c r="P57" s="7" t="str">
        <f>IF($A57="","",VLOOKUP($A57,Catalogue!$A$2:$N$38,10,FALSE))</f>
        <v/>
      </c>
      <c r="Q57" s="7" t="str">
        <f>IF($A57="","",VLOOKUP($A57,Catalogue!$A$2:$N$38,11,FALSE))</f>
        <v/>
      </c>
      <c r="R57" s="7" t="str">
        <f>IF($A57="","",VLOOKUP($A57,Catalogue!$A$2:$N$38,12,FALSE))</f>
        <v/>
      </c>
      <c r="S57" s="9" t="str">
        <f>IF($A57="","",VLOOKUP($A57,Catalogue!$A$2:$N$38,13,FALSE))</f>
        <v/>
      </c>
      <c r="T57" s="6"/>
      <c r="U57" s="6"/>
      <c r="V57" s="6"/>
      <c r="W57" s="6"/>
      <c r="X57" s="6"/>
      <c r="Y57" s="6"/>
      <c r="Z57" s="8" t="str">
        <f t="shared" ca="1" si="7"/>
        <v/>
      </c>
    </row>
    <row r="58" spans="1:26" s="2" customFormat="1" x14ac:dyDescent="0.35">
      <c r="A58" s="4"/>
      <c r="B58" s="9" t="str">
        <f>IF($A58="","",VLOOKUP($A58,Catalogue!$A$2:$N$38,2,FALSE))</f>
        <v/>
      </c>
      <c r="C58" s="9" t="str">
        <f>IF($A58="","",VLOOKUP($A58,Catalogue!$A$2:$N$38,3,FALSE))</f>
        <v/>
      </c>
      <c r="D58" s="5"/>
      <c r="E58" s="9" t="str">
        <f>IF($A58="","",VLOOKUP($A58,Catalogue!$A$2:$N$38,4,FALSE))</f>
        <v/>
      </c>
      <c r="F58" s="9" t="str">
        <f>IF($A58="","",VLOOKUP($A58,Catalogue!$A$2:$N$38,5,FALSE))</f>
        <v/>
      </c>
      <c r="G58" s="9" t="str">
        <f>IF($A58="","",VLOOKUP($A58,Catalogue!$A$2:$N$38,6,FALSE))</f>
        <v/>
      </c>
      <c r="H58" s="9" t="str">
        <f>IF($A58="","",VLOOKUP($A58,Catalogue!$A$2:$N$38,7,FALSE))</f>
        <v/>
      </c>
      <c r="I58" s="7" t="str">
        <f>IF($A58="","",VLOOKUP($A58,Catalogue!$A$2:$N$38,8,FALSE))</f>
        <v/>
      </c>
      <c r="J58" s="20"/>
      <c r="K58" s="7" t="str">
        <f>IF($A58="","",VLOOKUP($A58,Catalogue!$A$2:$N$38,9,FALSE))</f>
        <v/>
      </c>
      <c r="L58" s="6"/>
      <c r="M58" s="8" t="str">
        <f t="shared" si="4"/>
        <v/>
      </c>
      <c r="N58" s="7" t="str">
        <f t="shared" ca="1" si="5"/>
        <v/>
      </c>
      <c r="O58" s="7" t="str">
        <f t="shared" si="6"/>
        <v/>
      </c>
      <c r="P58" s="7" t="str">
        <f>IF($A58="","",VLOOKUP($A58,Catalogue!$A$2:$N$38,10,FALSE))</f>
        <v/>
      </c>
      <c r="Q58" s="7" t="str">
        <f>IF($A58="","",VLOOKUP($A58,Catalogue!$A$2:$N$38,11,FALSE))</f>
        <v/>
      </c>
      <c r="R58" s="7" t="str">
        <f>IF($A58="","",VLOOKUP($A58,Catalogue!$A$2:$N$38,12,FALSE))</f>
        <v/>
      </c>
      <c r="S58" s="9" t="str">
        <f>IF($A58="","",VLOOKUP($A58,Catalogue!$A$2:$N$38,13,FALSE))</f>
        <v/>
      </c>
      <c r="T58" s="6"/>
      <c r="U58" s="6"/>
      <c r="V58" s="6"/>
      <c r="W58" s="6"/>
      <c r="X58" s="6"/>
      <c r="Y58" s="6"/>
      <c r="Z58" s="8" t="str">
        <f t="shared" ca="1" si="7"/>
        <v/>
      </c>
    </row>
    <row r="59" spans="1:26" s="2" customFormat="1" x14ac:dyDescent="0.35">
      <c r="A59" s="4"/>
      <c r="B59" s="9" t="str">
        <f>IF($A59="","",VLOOKUP($A59,Catalogue!$A$2:$N$38,2,FALSE))</f>
        <v/>
      </c>
      <c r="C59" s="9" t="str">
        <f>IF($A59="","",VLOOKUP($A59,Catalogue!$A$2:$N$38,3,FALSE))</f>
        <v/>
      </c>
      <c r="D59" s="5"/>
      <c r="E59" s="9" t="str">
        <f>IF($A59="","",VLOOKUP($A59,Catalogue!$A$2:$N$38,4,FALSE))</f>
        <v/>
      </c>
      <c r="F59" s="9" t="str">
        <f>IF($A59="","",VLOOKUP($A59,Catalogue!$A$2:$N$38,5,FALSE))</f>
        <v/>
      </c>
      <c r="G59" s="9" t="str">
        <f>IF($A59="","",VLOOKUP($A59,Catalogue!$A$2:$N$38,6,FALSE))</f>
        <v/>
      </c>
      <c r="H59" s="9" t="str">
        <f>IF($A59="","",VLOOKUP($A59,Catalogue!$A$2:$N$38,7,FALSE))</f>
        <v/>
      </c>
      <c r="I59" s="7" t="str">
        <f>IF($A59="","",VLOOKUP($A59,Catalogue!$A$2:$N$38,8,FALSE))</f>
        <v/>
      </c>
      <c r="J59" s="20"/>
      <c r="K59" s="7" t="str">
        <f>IF($A59="","",VLOOKUP($A59,Catalogue!$A$2:$N$38,9,FALSE))</f>
        <v/>
      </c>
      <c r="L59" s="6"/>
      <c r="M59" s="8" t="str">
        <f t="shared" si="4"/>
        <v/>
      </c>
      <c r="N59" s="7" t="str">
        <f t="shared" ca="1" si="5"/>
        <v/>
      </c>
      <c r="O59" s="7" t="str">
        <f t="shared" si="6"/>
        <v/>
      </c>
      <c r="P59" s="7" t="str">
        <f>IF($A59="","",VLOOKUP($A59,Catalogue!$A$2:$N$38,10,FALSE))</f>
        <v/>
      </c>
      <c r="Q59" s="7" t="str">
        <f>IF($A59="","",VLOOKUP($A59,Catalogue!$A$2:$N$38,11,FALSE))</f>
        <v/>
      </c>
      <c r="R59" s="7" t="str">
        <f>IF($A59="","",VLOOKUP($A59,Catalogue!$A$2:$N$38,12,FALSE))</f>
        <v/>
      </c>
      <c r="S59" s="9" t="str">
        <f>IF($A59="","",VLOOKUP($A59,Catalogue!$A$2:$N$38,13,FALSE))</f>
        <v/>
      </c>
      <c r="T59" s="6"/>
      <c r="U59" s="6"/>
      <c r="V59" s="6"/>
      <c r="W59" s="6"/>
      <c r="X59" s="6"/>
      <c r="Y59" s="6"/>
      <c r="Z59" s="8" t="str">
        <f t="shared" ca="1" si="7"/>
        <v/>
      </c>
    </row>
    <row r="60" spans="1:26" s="2" customFormat="1" x14ac:dyDescent="0.35">
      <c r="A60" s="4"/>
      <c r="B60" s="9" t="str">
        <f>IF($A60="","",VLOOKUP($A60,Catalogue!$A$2:$N$38,2,FALSE))</f>
        <v/>
      </c>
      <c r="C60" s="9" t="str">
        <f>IF($A60="","",VLOOKUP($A60,Catalogue!$A$2:$N$38,3,FALSE))</f>
        <v/>
      </c>
      <c r="D60" s="5"/>
      <c r="E60" s="9" t="str">
        <f>IF($A60="","",VLOOKUP($A60,Catalogue!$A$2:$N$38,4,FALSE))</f>
        <v/>
      </c>
      <c r="F60" s="9" t="str">
        <f>IF($A60="","",VLOOKUP($A60,Catalogue!$A$2:$N$38,5,FALSE))</f>
        <v/>
      </c>
      <c r="G60" s="9" t="str">
        <f>IF($A60="","",VLOOKUP($A60,Catalogue!$A$2:$N$38,6,FALSE))</f>
        <v/>
      </c>
      <c r="H60" s="9" t="str">
        <f>IF($A60="","",VLOOKUP($A60,Catalogue!$A$2:$N$38,7,FALSE))</f>
        <v/>
      </c>
      <c r="I60" s="7" t="str">
        <f>IF($A60="","",VLOOKUP($A60,Catalogue!$A$2:$N$38,8,FALSE))</f>
        <v/>
      </c>
      <c r="J60" s="20"/>
      <c r="K60" s="7" t="str">
        <f>IF($A60="","",VLOOKUP($A60,Catalogue!$A$2:$N$38,9,FALSE))</f>
        <v/>
      </c>
      <c r="L60" s="6"/>
      <c r="M60" s="8" t="str">
        <f t="shared" si="4"/>
        <v/>
      </c>
      <c r="N60" s="7" t="str">
        <f t="shared" ca="1" si="5"/>
        <v/>
      </c>
      <c r="O60" s="7" t="str">
        <f t="shared" si="6"/>
        <v/>
      </c>
      <c r="P60" s="7" t="str">
        <f>IF($A60="","",VLOOKUP($A60,Catalogue!$A$2:$N$38,10,FALSE))</f>
        <v/>
      </c>
      <c r="Q60" s="7" t="str">
        <f>IF($A60="","",VLOOKUP($A60,Catalogue!$A$2:$N$38,11,FALSE))</f>
        <v/>
      </c>
      <c r="R60" s="7" t="str">
        <f>IF($A60="","",VLOOKUP($A60,Catalogue!$A$2:$N$38,12,FALSE))</f>
        <v/>
      </c>
      <c r="S60" s="9" t="str">
        <f>IF($A60="","",VLOOKUP($A60,Catalogue!$A$2:$N$38,13,FALSE))</f>
        <v/>
      </c>
      <c r="T60" s="6"/>
      <c r="U60" s="6"/>
      <c r="V60" s="6"/>
      <c r="W60" s="6"/>
      <c r="X60" s="6"/>
      <c r="Y60" s="6"/>
      <c r="Z60" s="8" t="str">
        <f t="shared" ca="1" si="7"/>
        <v/>
      </c>
    </row>
    <row r="61" spans="1:26" s="2" customFormat="1" x14ac:dyDescent="0.35">
      <c r="A61" s="4"/>
      <c r="B61" s="9" t="str">
        <f>IF($A61="","",VLOOKUP($A61,Catalogue!$A$2:$N$38,2,FALSE))</f>
        <v/>
      </c>
      <c r="C61" s="9" t="str">
        <f>IF($A61="","",VLOOKUP($A61,Catalogue!$A$2:$N$38,3,FALSE))</f>
        <v/>
      </c>
      <c r="D61" s="5"/>
      <c r="E61" s="9" t="str">
        <f>IF($A61="","",VLOOKUP($A61,Catalogue!$A$2:$N$38,4,FALSE))</f>
        <v/>
      </c>
      <c r="F61" s="9" t="str">
        <f>IF($A61="","",VLOOKUP($A61,Catalogue!$A$2:$N$38,5,FALSE))</f>
        <v/>
      </c>
      <c r="G61" s="9" t="str">
        <f>IF($A61="","",VLOOKUP($A61,Catalogue!$A$2:$N$38,6,FALSE))</f>
        <v/>
      </c>
      <c r="H61" s="9" t="str">
        <f>IF($A61="","",VLOOKUP($A61,Catalogue!$A$2:$N$38,7,FALSE))</f>
        <v/>
      </c>
      <c r="I61" s="7" t="str">
        <f>IF($A61="","",VLOOKUP($A61,Catalogue!$A$2:$N$38,8,FALSE))</f>
        <v/>
      </c>
      <c r="J61" s="20"/>
      <c r="K61" s="7" t="str">
        <f>IF($A61="","",VLOOKUP($A61,Catalogue!$A$2:$N$38,9,FALSE))</f>
        <v/>
      </c>
      <c r="L61" s="6"/>
      <c r="M61" s="8" t="str">
        <f t="shared" si="4"/>
        <v/>
      </c>
      <c r="N61" s="7" t="str">
        <f t="shared" ca="1" si="5"/>
        <v/>
      </c>
      <c r="O61" s="7" t="str">
        <f t="shared" si="6"/>
        <v/>
      </c>
      <c r="P61" s="7" t="str">
        <f>IF($A61="","",VLOOKUP($A61,Catalogue!$A$2:$N$38,10,FALSE))</f>
        <v/>
      </c>
      <c r="Q61" s="7" t="str">
        <f>IF($A61="","",VLOOKUP($A61,Catalogue!$A$2:$N$38,11,FALSE))</f>
        <v/>
      </c>
      <c r="R61" s="7" t="str">
        <f>IF($A61="","",VLOOKUP($A61,Catalogue!$A$2:$N$38,12,FALSE))</f>
        <v/>
      </c>
      <c r="S61" s="9" t="str">
        <f>IF($A61="","",VLOOKUP($A61,Catalogue!$A$2:$N$38,13,FALSE))</f>
        <v/>
      </c>
      <c r="T61" s="6"/>
      <c r="U61" s="6"/>
      <c r="V61" s="6"/>
      <c r="W61" s="6"/>
      <c r="X61" s="6"/>
      <c r="Y61" s="6"/>
      <c r="Z61" s="8" t="str">
        <f t="shared" ca="1" si="7"/>
        <v/>
      </c>
    </row>
    <row r="62" spans="1:26" s="2" customFormat="1" x14ac:dyDescent="0.35">
      <c r="A62" s="4"/>
      <c r="B62" s="9" t="str">
        <f>IF($A62="","",VLOOKUP($A62,Catalogue!$A$2:$N$38,2,FALSE))</f>
        <v/>
      </c>
      <c r="C62" s="9" t="str">
        <f>IF($A62="","",VLOOKUP($A62,Catalogue!$A$2:$N$38,3,FALSE))</f>
        <v/>
      </c>
      <c r="D62" s="5"/>
      <c r="E62" s="9" t="str">
        <f>IF($A62="","",VLOOKUP($A62,Catalogue!$A$2:$N$38,4,FALSE))</f>
        <v/>
      </c>
      <c r="F62" s="9" t="str">
        <f>IF($A62="","",VLOOKUP($A62,Catalogue!$A$2:$N$38,5,FALSE))</f>
        <v/>
      </c>
      <c r="G62" s="9" t="str">
        <f>IF($A62="","",VLOOKUP($A62,Catalogue!$A$2:$N$38,6,FALSE))</f>
        <v/>
      </c>
      <c r="H62" s="9" t="str">
        <f>IF($A62="","",VLOOKUP($A62,Catalogue!$A$2:$N$38,7,FALSE))</f>
        <v/>
      </c>
      <c r="I62" s="7" t="str">
        <f>IF($A62="","",VLOOKUP($A62,Catalogue!$A$2:$N$38,8,FALSE))</f>
        <v/>
      </c>
      <c r="J62" s="20"/>
      <c r="K62" s="7" t="str">
        <f>IF($A62="","",VLOOKUP($A62,Catalogue!$A$2:$N$38,9,FALSE))</f>
        <v/>
      </c>
      <c r="L62" s="6"/>
      <c r="M62" s="8" t="str">
        <f t="shared" si="4"/>
        <v/>
      </c>
      <c r="N62" s="7" t="str">
        <f t="shared" ca="1" si="5"/>
        <v/>
      </c>
      <c r="O62" s="7" t="str">
        <f t="shared" si="6"/>
        <v/>
      </c>
      <c r="P62" s="7" t="str">
        <f>IF($A62="","",VLOOKUP($A62,Catalogue!$A$2:$N$38,10,FALSE))</f>
        <v/>
      </c>
      <c r="Q62" s="7" t="str">
        <f>IF($A62="","",VLOOKUP($A62,Catalogue!$A$2:$N$38,11,FALSE))</f>
        <v/>
      </c>
      <c r="R62" s="7" t="str">
        <f>IF($A62="","",VLOOKUP($A62,Catalogue!$A$2:$N$38,12,FALSE))</f>
        <v/>
      </c>
      <c r="S62" s="9" t="str">
        <f>IF($A62="","",VLOOKUP($A62,Catalogue!$A$2:$N$38,13,FALSE))</f>
        <v/>
      </c>
      <c r="T62" s="6"/>
      <c r="U62" s="6"/>
      <c r="V62" s="6"/>
      <c r="W62" s="6"/>
      <c r="X62" s="6"/>
      <c r="Y62" s="6"/>
      <c r="Z62" s="8" t="str">
        <f t="shared" ca="1" si="7"/>
        <v/>
      </c>
    </row>
    <row r="63" spans="1:26" s="2" customFormat="1" x14ac:dyDescent="0.35">
      <c r="A63" s="4"/>
      <c r="B63" s="9" t="str">
        <f>IF($A63="","",VLOOKUP($A63,Catalogue!$A$2:$N$38,2,FALSE))</f>
        <v/>
      </c>
      <c r="C63" s="9" t="str">
        <f>IF($A63="","",VLOOKUP($A63,Catalogue!$A$2:$N$38,3,FALSE))</f>
        <v/>
      </c>
      <c r="D63" s="5"/>
      <c r="E63" s="9" t="str">
        <f>IF($A63="","",VLOOKUP($A63,Catalogue!$A$2:$N$38,4,FALSE))</f>
        <v/>
      </c>
      <c r="F63" s="9" t="str">
        <f>IF($A63="","",VLOOKUP($A63,Catalogue!$A$2:$N$38,5,FALSE))</f>
        <v/>
      </c>
      <c r="G63" s="9" t="str">
        <f>IF($A63="","",VLOOKUP($A63,Catalogue!$A$2:$N$38,6,FALSE))</f>
        <v/>
      </c>
      <c r="H63" s="9" t="str">
        <f>IF($A63="","",VLOOKUP($A63,Catalogue!$A$2:$N$38,7,FALSE))</f>
        <v/>
      </c>
      <c r="I63" s="7" t="str">
        <f>IF($A63="","",VLOOKUP($A63,Catalogue!$A$2:$N$38,8,FALSE))</f>
        <v/>
      </c>
      <c r="J63" s="20"/>
      <c r="K63" s="7" t="str">
        <f>IF($A63="","",VLOOKUP($A63,Catalogue!$A$2:$N$38,9,FALSE))</f>
        <v/>
      </c>
      <c r="L63" s="6"/>
      <c r="M63" s="8" t="str">
        <f t="shared" si="4"/>
        <v/>
      </c>
      <c r="N63" s="7" t="str">
        <f t="shared" ca="1" si="5"/>
        <v/>
      </c>
      <c r="O63" s="7" t="str">
        <f t="shared" si="6"/>
        <v/>
      </c>
      <c r="P63" s="7" t="str">
        <f>IF($A63="","",VLOOKUP($A63,Catalogue!$A$2:$N$38,10,FALSE))</f>
        <v/>
      </c>
      <c r="Q63" s="7" t="str">
        <f>IF($A63="","",VLOOKUP($A63,Catalogue!$A$2:$N$38,11,FALSE))</f>
        <v/>
      </c>
      <c r="R63" s="7" t="str">
        <f>IF($A63="","",VLOOKUP($A63,Catalogue!$A$2:$N$38,12,FALSE))</f>
        <v/>
      </c>
      <c r="S63" s="9" t="str">
        <f>IF($A63="","",VLOOKUP($A63,Catalogue!$A$2:$N$38,13,FALSE))</f>
        <v/>
      </c>
      <c r="T63" s="6"/>
      <c r="U63" s="6"/>
      <c r="V63" s="6"/>
      <c r="W63" s="6"/>
      <c r="X63" s="6"/>
      <c r="Y63" s="6"/>
      <c r="Z63" s="8" t="str">
        <f t="shared" ca="1" si="7"/>
        <v/>
      </c>
    </row>
    <row r="64" spans="1:26" s="2" customFormat="1" x14ac:dyDescent="0.35">
      <c r="A64" s="4"/>
      <c r="B64" s="9" t="str">
        <f>IF($A64="","",VLOOKUP($A64,Catalogue!$A$2:$N$38,2,FALSE))</f>
        <v/>
      </c>
      <c r="C64" s="9" t="str">
        <f>IF($A64="","",VLOOKUP($A64,Catalogue!$A$2:$N$38,3,FALSE))</f>
        <v/>
      </c>
      <c r="D64" s="5"/>
      <c r="E64" s="9" t="str">
        <f>IF($A64="","",VLOOKUP($A64,Catalogue!$A$2:$N$38,4,FALSE))</f>
        <v/>
      </c>
      <c r="F64" s="9" t="str">
        <f>IF($A64="","",VLOOKUP($A64,Catalogue!$A$2:$N$38,5,FALSE))</f>
        <v/>
      </c>
      <c r="G64" s="9" t="str">
        <f>IF($A64="","",VLOOKUP($A64,Catalogue!$A$2:$N$38,6,FALSE))</f>
        <v/>
      </c>
      <c r="H64" s="9" t="str">
        <f>IF($A64="","",VLOOKUP($A64,Catalogue!$A$2:$N$38,7,FALSE))</f>
        <v/>
      </c>
      <c r="I64" s="7" t="str">
        <f>IF($A64="","",VLOOKUP($A64,Catalogue!$A$2:$N$38,8,FALSE))</f>
        <v/>
      </c>
      <c r="J64" s="20"/>
      <c r="K64" s="7" t="str">
        <f>IF($A64="","",VLOOKUP($A64,Catalogue!$A$2:$N$38,9,FALSE))</f>
        <v/>
      </c>
      <c r="L64" s="6"/>
      <c r="M64" s="8" t="str">
        <f t="shared" si="4"/>
        <v/>
      </c>
      <c r="N64" s="7" t="str">
        <f t="shared" ca="1" si="5"/>
        <v/>
      </c>
      <c r="O64" s="7" t="str">
        <f t="shared" si="6"/>
        <v/>
      </c>
      <c r="P64" s="7" t="str">
        <f>IF($A64="","",VLOOKUP($A64,Catalogue!$A$2:$N$38,10,FALSE))</f>
        <v/>
      </c>
      <c r="Q64" s="7" t="str">
        <f>IF($A64="","",VLOOKUP($A64,Catalogue!$A$2:$N$38,11,FALSE))</f>
        <v/>
      </c>
      <c r="R64" s="7" t="str">
        <f>IF($A64="","",VLOOKUP($A64,Catalogue!$A$2:$N$38,12,FALSE))</f>
        <v/>
      </c>
      <c r="S64" s="9" t="str">
        <f>IF($A64="","",VLOOKUP($A64,Catalogue!$A$2:$N$38,13,FALSE))</f>
        <v/>
      </c>
      <c r="T64" s="6"/>
      <c r="U64" s="6"/>
      <c r="V64" s="6"/>
      <c r="W64" s="6"/>
      <c r="X64" s="6"/>
      <c r="Y64" s="6"/>
      <c r="Z64" s="8" t="str">
        <f t="shared" ca="1" si="7"/>
        <v/>
      </c>
    </row>
    <row r="65" spans="1:26" s="2" customFormat="1" x14ac:dyDescent="0.35">
      <c r="A65" s="4"/>
      <c r="B65" s="9" t="str">
        <f>IF($A65="","",VLOOKUP($A65,Catalogue!$A$2:$N$38,2,FALSE))</f>
        <v/>
      </c>
      <c r="C65" s="9" t="str">
        <f>IF($A65="","",VLOOKUP($A65,Catalogue!$A$2:$N$38,3,FALSE))</f>
        <v/>
      </c>
      <c r="D65" s="5"/>
      <c r="E65" s="9" t="str">
        <f>IF($A65="","",VLOOKUP($A65,Catalogue!$A$2:$N$38,4,FALSE))</f>
        <v/>
      </c>
      <c r="F65" s="9" t="str">
        <f>IF($A65="","",VLOOKUP($A65,Catalogue!$A$2:$N$38,5,FALSE))</f>
        <v/>
      </c>
      <c r="G65" s="9" t="str">
        <f>IF($A65="","",VLOOKUP($A65,Catalogue!$A$2:$N$38,6,FALSE))</f>
        <v/>
      </c>
      <c r="H65" s="9" t="str">
        <f>IF($A65="","",VLOOKUP($A65,Catalogue!$A$2:$N$38,7,FALSE))</f>
        <v/>
      </c>
      <c r="I65" s="7" t="str">
        <f>IF($A65="","",VLOOKUP($A65,Catalogue!$A$2:$N$38,8,FALSE))</f>
        <v/>
      </c>
      <c r="J65" s="20"/>
      <c r="K65" s="7" t="str">
        <f>IF($A65="","",VLOOKUP($A65,Catalogue!$A$2:$N$38,9,FALSE))</f>
        <v/>
      </c>
      <c r="L65" s="6"/>
      <c r="M65" s="8" t="str">
        <f t="shared" si="4"/>
        <v/>
      </c>
      <c r="N65" s="7" t="str">
        <f t="shared" ca="1" si="5"/>
        <v/>
      </c>
      <c r="O65" s="7" t="str">
        <f t="shared" si="6"/>
        <v/>
      </c>
      <c r="P65" s="7" t="str">
        <f>IF($A65="","",VLOOKUP($A65,Catalogue!$A$2:$N$38,10,FALSE))</f>
        <v/>
      </c>
      <c r="Q65" s="7" t="str">
        <f>IF($A65="","",VLOOKUP($A65,Catalogue!$A$2:$N$38,11,FALSE))</f>
        <v/>
      </c>
      <c r="R65" s="7" t="str">
        <f>IF($A65="","",VLOOKUP($A65,Catalogue!$A$2:$N$38,12,FALSE))</f>
        <v/>
      </c>
      <c r="S65" s="9" t="str">
        <f>IF($A65="","",VLOOKUP($A65,Catalogue!$A$2:$N$38,13,FALSE))</f>
        <v/>
      </c>
      <c r="T65" s="6"/>
      <c r="U65" s="6"/>
      <c r="V65" s="6"/>
      <c r="W65" s="6"/>
      <c r="X65" s="6"/>
      <c r="Y65" s="6"/>
      <c r="Z65" s="8" t="str">
        <f t="shared" ca="1" si="7"/>
        <v/>
      </c>
    </row>
    <row r="66" spans="1:26" s="2" customFormat="1" x14ac:dyDescent="0.35">
      <c r="A66" s="4"/>
      <c r="B66" s="9" t="str">
        <f>IF($A66="","",VLOOKUP($A66,Catalogue!$A$2:$N$38,2,FALSE))</f>
        <v/>
      </c>
      <c r="C66" s="9" t="str">
        <f>IF($A66="","",VLOOKUP($A66,Catalogue!$A$2:$N$38,3,FALSE))</f>
        <v/>
      </c>
      <c r="D66" s="5"/>
      <c r="E66" s="9" t="str">
        <f>IF($A66="","",VLOOKUP($A66,Catalogue!$A$2:$N$38,4,FALSE))</f>
        <v/>
      </c>
      <c r="F66" s="9" t="str">
        <f>IF($A66="","",VLOOKUP($A66,Catalogue!$A$2:$N$38,5,FALSE))</f>
        <v/>
      </c>
      <c r="G66" s="9" t="str">
        <f>IF($A66="","",VLOOKUP($A66,Catalogue!$A$2:$N$38,6,FALSE))</f>
        <v/>
      </c>
      <c r="H66" s="9" t="str">
        <f>IF($A66="","",VLOOKUP($A66,Catalogue!$A$2:$N$38,7,FALSE))</f>
        <v/>
      </c>
      <c r="I66" s="7" t="str">
        <f>IF($A66="","",VLOOKUP($A66,Catalogue!$A$2:$N$38,8,FALSE))</f>
        <v/>
      </c>
      <c r="J66" s="20"/>
      <c r="K66" s="7" t="str">
        <f>IF($A66="","",VLOOKUP($A66,Catalogue!$A$2:$N$38,9,FALSE))</f>
        <v/>
      </c>
      <c r="L66" s="6"/>
      <c r="M66" s="8" t="str">
        <f t="shared" ref="M66:M97" si="8">IF(OR(ISBLANK($L66),AND(ISBLANK($I66),ISBLANK($J66))),"",EDATE($L66,IF($J66&lt;&gt;"",$J66,$I66)))</f>
        <v/>
      </c>
      <c r="N66" s="7" t="str">
        <f t="shared" ref="N66:N97" ca="1" si="9">IF($M66="","",$M66-TODAY())</f>
        <v/>
      </c>
      <c r="O66" s="7" t="str">
        <f t="shared" ref="O66:O97" si="10">IF($M66="","",IF($N66&lt;0,"EN RETARD",IF($N66&lt;=30,"A PROGRAMMER","CONFORME")))</f>
        <v/>
      </c>
      <c r="P66" s="7" t="str">
        <f>IF($A66="","",VLOOKUP($A66,Catalogue!$A$2:$N$38,10,FALSE))</f>
        <v/>
      </c>
      <c r="Q66" s="7" t="str">
        <f>IF($A66="","",VLOOKUP($A66,Catalogue!$A$2:$N$38,11,FALSE))</f>
        <v/>
      </c>
      <c r="R66" s="7" t="str">
        <f>IF($A66="","",VLOOKUP($A66,Catalogue!$A$2:$N$38,12,FALSE))</f>
        <v/>
      </c>
      <c r="S66" s="9" t="str">
        <f>IF($A66="","",VLOOKUP($A66,Catalogue!$A$2:$N$38,13,FALSE))</f>
        <v/>
      </c>
      <c r="T66" s="6"/>
      <c r="U66" s="6"/>
      <c r="V66" s="6"/>
      <c r="W66" s="6"/>
      <c r="X66" s="6"/>
      <c r="Y66" s="6"/>
      <c r="Z66" s="8" t="str">
        <f t="shared" ref="Z66:Z97" ca="1" si="11">IF(OR($M66="",$M66&lt;TODAY()),"",$M66+ROW()/1000000)</f>
        <v/>
      </c>
    </row>
    <row r="67" spans="1:26" s="2" customFormat="1" x14ac:dyDescent="0.35">
      <c r="A67" s="4"/>
      <c r="B67" s="9" t="str">
        <f>IF($A67="","",VLOOKUP($A67,Catalogue!$A$2:$N$38,2,FALSE))</f>
        <v/>
      </c>
      <c r="C67" s="9" t="str">
        <f>IF($A67="","",VLOOKUP($A67,Catalogue!$A$2:$N$38,3,FALSE))</f>
        <v/>
      </c>
      <c r="D67" s="5"/>
      <c r="E67" s="9" t="str">
        <f>IF($A67="","",VLOOKUP($A67,Catalogue!$A$2:$N$38,4,FALSE))</f>
        <v/>
      </c>
      <c r="F67" s="9" t="str">
        <f>IF($A67="","",VLOOKUP($A67,Catalogue!$A$2:$N$38,5,FALSE))</f>
        <v/>
      </c>
      <c r="G67" s="9" t="str">
        <f>IF($A67="","",VLOOKUP($A67,Catalogue!$A$2:$N$38,6,FALSE))</f>
        <v/>
      </c>
      <c r="H67" s="9" t="str">
        <f>IF($A67="","",VLOOKUP($A67,Catalogue!$A$2:$N$38,7,FALSE))</f>
        <v/>
      </c>
      <c r="I67" s="7" t="str">
        <f>IF($A67="","",VLOOKUP($A67,Catalogue!$A$2:$N$38,8,FALSE))</f>
        <v/>
      </c>
      <c r="J67" s="20"/>
      <c r="K67" s="7" t="str">
        <f>IF($A67="","",VLOOKUP($A67,Catalogue!$A$2:$N$38,9,FALSE))</f>
        <v/>
      </c>
      <c r="L67" s="6"/>
      <c r="M67" s="8" t="str">
        <f t="shared" si="8"/>
        <v/>
      </c>
      <c r="N67" s="7" t="str">
        <f t="shared" ca="1" si="9"/>
        <v/>
      </c>
      <c r="O67" s="7" t="str">
        <f t="shared" si="10"/>
        <v/>
      </c>
      <c r="P67" s="7" t="str">
        <f>IF($A67="","",VLOOKUP($A67,Catalogue!$A$2:$N$38,10,FALSE))</f>
        <v/>
      </c>
      <c r="Q67" s="7" t="str">
        <f>IF($A67="","",VLOOKUP($A67,Catalogue!$A$2:$N$38,11,FALSE))</f>
        <v/>
      </c>
      <c r="R67" s="7" t="str">
        <f>IF($A67="","",VLOOKUP($A67,Catalogue!$A$2:$N$38,12,FALSE))</f>
        <v/>
      </c>
      <c r="S67" s="9" t="str">
        <f>IF($A67="","",VLOOKUP($A67,Catalogue!$A$2:$N$38,13,FALSE))</f>
        <v/>
      </c>
      <c r="T67" s="6"/>
      <c r="U67" s="6"/>
      <c r="V67" s="6"/>
      <c r="W67" s="6"/>
      <c r="X67" s="6"/>
      <c r="Y67" s="6"/>
      <c r="Z67" s="8" t="str">
        <f t="shared" ca="1" si="11"/>
        <v/>
      </c>
    </row>
    <row r="68" spans="1:26" s="2" customFormat="1" x14ac:dyDescent="0.35">
      <c r="A68" s="4"/>
      <c r="B68" s="9" t="str">
        <f>IF($A68="","",VLOOKUP($A68,Catalogue!$A$2:$N$38,2,FALSE))</f>
        <v/>
      </c>
      <c r="C68" s="9" t="str">
        <f>IF($A68="","",VLOOKUP($A68,Catalogue!$A$2:$N$38,3,FALSE))</f>
        <v/>
      </c>
      <c r="D68" s="5"/>
      <c r="E68" s="9" t="str">
        <f>IF($A68="","",VLOOKUP($A68,Catalogue!$A$2:$N$38,4,FALSE))</f>
        <v/>
      </c>
      <c r="F68" s="9" t="str">
        <f>IF($A68="","",VLOOKUP($A68,Catalogue!$A$2:$N$38,5,FALSE))</f>
        <v/>
      </c>
      <c r="G68" s="9" t="str">
        <f>IF($A68="","",VLOOKUP($A68,Catalogue!$A$2:$N$38,6,FALSE))</f>
        <v/>
      </c>
      <c r="H68" s="9" t="str">
        <f>IF($A68="","",VLOOKUP($A68,Catalogue!$A$2:$N$38,7,FALSE))</f>
        <v/>
      </c>
      <c r="I68" s="7" t="str">
        <f>IF($A68="","",VLOOKUP($A68,Catalogue!$A$2:$N$38,8,FALSE))</f>
        <v/>
      </c>
      <c r="J68" s="20"/>
      <c r="K68" s="7" t="str">
        <f>IF($A68="","",VLOOKUP($A68,Catalogue!$A$2:$N$38,9,FALSE))</f>
        <v/>
      </c>
      <c r="L68" s="6"/>
      <c r="M68" s="8" t="str">
        <f t="shared" si="8"/>
        <v/>
      </c>
      <c r="N68" s="7" t="str">
        <f t="shared" ca="1" si="9"/>
        <v/>
      </c>
      <c r="O68" s="7" t="str">
        <f t="shared" si="10"/>
        <v/>
      </c>
      <c r="P68" s="7" t="str">
        <f>IF($A68="","",VLOOKUP($A68,Catalogue!$A$2:$N$38,10,FALSE))</f>
        <v/>
      </c>
      <c r="Q68" s="7" t="str">
        <f>IF($A68="","",VLOOKUP($A68,Catalogue!$A$2:$N$38,11,FALSE))</f>
        <v/>
      </c>
      <c r="R68" s="7" t="str">
        <f>IF($A68="","",VLOOKUP($A68,Catalogue!$A$2:$N$38,12,FALSE))</f>
        <v/>
      </c>
      <c r="S68" s="9" t="str">
        <f>IF($A68="","",VLOOKUP($A68,Catalogue!$A$2:$N$38,13,FALSE))</f>
        <v/>
      </c>
      <c r="T68" s="6"/>
      <c r="U68" s="6"/>
      <c r="V68" s="6"/>
      <c r="W68" s="6"/>
      <c r="X68" s="6"/>
      <c r="Y68" s="6"/>
      <c r="Z68" s="8" t="str">
        <f t="shared" ca="1" si="11"/>
        <v/>
      </c>
    </row>
    <row r="69" spans="1:26" s="2" customFormat="1" x14ac:dyDescent="0.35">
      <c r="A69" s="4"/>
      <c r="B69" s="9" t="str">
        <f>IF($A69="","",VLOOKUP($A69,Catalogue!$A$2:$N$38,2,FALSE))</f>
        <v/>
      </c>
      <c r="C69" s="9" t="str">
        <f>IF($A69="","",VLOOKUP($A69,Catalogue!$A$2:$N$38,3,FALSE))</f>
        <v/>
      </c>
      <c r="D69" s="5"/>
      <c r="E69" s="9" t="str">
        <f>IF($A69="","",VLOOKUP($A69,Catalogue!$A$2:$N$38,4,FALSE))</f>
        <v/>
      </c>
      <c r="F69" s="9" t="str">
        <f>IF($A69="","",VLOOKUP($A69,Catalogue!$A$2:$N$38,5,FALSE))</f>
        <v/>
      </c>
      <c r="G69" s="9" t="str">
        <f>IF($A69="","",VLOOKUP($A69,Catalogue!$A$2:$N$38,6,FALSE))</f>
        <v/>
      </c>
      <c r="H69" s="9" t="str">
        <f>IF($A69="","",VLOOKUP($A69,Catalogue!$A$2:$N$38,7,FALSE))</f>
        <v/>
      </c>
      <c r="I69" s="7" t="str">
        <f>IF($A69="","",VLOOKUP($A69,Catalogue!$A$2:$N$38,8,FALSE))</f>
        <v/>
      </c>
      <c r="J69" s="20"/>
      <c r="K69" s="7" t="str">
        <f>IF($A69="","",VLOOKUP($A69,Catalogue!$A$2:$N$38,9,FALSE))</f>
        <v/>
      </c>
      <c r="L69" s="6"/>
      <c r="M69" s="8" t="str">
        <f t="shared" si="8"/>
        <v/>
      </c>
      <c r="N69" s="7" t="str">
        <f t="shared" ca="1" si="9"/>
        <v/>
      </c>
      <c r="O69" s="7" t="str">
        <f t="shared" si="10"/>
        <v/>
      </c>
      <c r="P69" s="7" t="str">
        <f>IF($A69="","",VLOOKUP($A69,Catalogue!$A$2:$N$38,10,FALSE))</f>
        <v/>
      </c>
      <c r="Q69" s="7" t="str">
        <f>IF($A69="","",VLOOKUP($A69,Catalogue!$A$2:$N$38,11,FALSE))</f>
        <v/>
      </c>
      <c r="R69" s="7" t="str">
        <f>IF($A69="","",VLOOKUP($A69,Catalogue!$A$2:$N$38,12,FALSE))</f>
        <v/>
      </c>
      <c r="S69" s="9" t="str">
        <f>IF($A69="","",VLOOKUP($A69,Catalogue!$A$2:$N$38,13,FALSE))</f>
        <v/>
      </c>
      <c r="T69" s="6"/>
      <c r="U69" s="6"/>
      <c r="V69" s="6"/>
      <c r="W69" s="6"/>
      <c r="X69" s="6"/>
      <c r="Y69" s="6"/>
      <c r="Z69" s="8" t="str">
        <f t="shared" ca="1" si="11"/>
        <v/>
      </c>
    </row>
    <row r="70" spans="1:26" s="2" customFormat="1" x14ac:dyDescent="0.35">
      <c r="A70" s="4"/>
      <c r="B70" s="9" t="str">
        <f>IF($A70="","",VLOOKUP($A70,Catalogue!$A$2:$N$38,2,FALSE))</f>
        <v/>
      </c>
      <c r="C70" s="9" t="str">
        <f>IF($A70="","",VLOOKUP($A70,Catalogue!$A$2:$N$38,3,FALSE))</f>
        <v/>
      </c>
      <c r="D70" s="5"/>
      <c r="E70" s="9" t="str">
        <f>IF($A70="","",VLOOKUP($A70,Catalogue!$A$2:$N$38,4,FALSE))</f>
        <v/>
      </c>
      <c r="F70" s="9" t="str">
        <f>IF($A70="","",VLOOKUP($A70,Catalogue!$A$2:$N$38,5,FALSE))</f>
        <v/>
      </c>
      <c r="G70" s="9" t="str">
        <f>IF($A70="","",VLOOKUP($A70,Catalogue!$A$2:$N$38,6,FALSE))</f>
        <v/>
      </c>
      <c r="H70" s="9" t="str">
        <f>IF($A70="","",VLOOKUP($A70,Catalogue!$A$2:$N$38,7,FALSE))</f>
        <v/>
      </c>
      <c r="I70" s="7" t="str">
        <f>IF($A70="","",VLOOKUP($A70,Catalogue!$A$2:$N$38,8,FALSE))</f>
        <v/>
      </c>
      <c r="J70" s="20"/>
      <c r="K70" s="7" t="str">
        <f>IF($A70="","",VLOOKUP($A70,Catalogue!$A$2:$N$38,9,FALSE))</f>
        <v/>
      </c>
      <c r="L70" s="6"/>
      <c r="M70" s="8" t="str">
        <f t="shared" si="8"/>
        <v/>
      </c>
      <c r="N70" s="7" t="str">
        <f t="shared" ca="1" si="9"/>
        <v/>
      </c>
      <c r="O70" s="7" t="str">
        <f t="shared" si="10"/>
        <v/>
      </c>
      <c r="P70" s="7" t="str">
        <f>IF($A70="","",VLOOKUP($A70,Catalogue!$A$2:$N$38,10,FALSE))</f>
        <v/>
      </c>
      <c r="Q70" s="7" t="str">
        <f>IF($A70="","",VLOOKUP($A70,Catalogue!$A$2:$N$38,11,FALSE))</f>
        <v/>
      </c>
      <c r="R70" s="7" t="str">
        <f>IF($A70="","",VLOOKUP($A70,Catalogue!$A$2:$N$38,12,FALSE))</f>
        <v/>
      </c>
      <c r="S70" s="9" t="str">
        <f>IF($A70="","",VLOOKUP($A70,Catalogue!$A$2:$N$38,13,FALSE))</f>
        <v/>
      </c>
      <c r="T70" s="6"/>
      <c r="U70" s="6"/>
      <c r="V70" s="6"/>
      <c r="W70" s="6"/>
      <c r="X70" s="6"/>
      <c r="Y70" s="6"/>
      <c r="Z70" s="8" t="str">
        <f t="shared" ca="1" si="11"/>
        <v/>
      </c>
    </row>
    <row r="71" spans="1:26" s="2" customFormat="1" x14ac:dyDescent="0.35">
      <c r="A71" s="4"/>
      <c r="B71" s="9" t="str">
        <f>IF($A71="","",VLOOKUP($A71,Catalogue!$A$2:$N$38,2,FALSE))</f>
        <v/>
      </c>
      <c r="C71" s="9" t="str">
        <f>IF($A71="","",VLOOKUP($A71,Catalogue!$A$2:$N$38,3,FALSE))</f>
        <v/>
      </c>
      <c r="D71" s="5"/>
      <c r="E71" s="9" t="str">
        <f>IF($A71="","",VLOOKUP($A71,Catalogue!$A$2:$N$38,4,FALSE))</f>
        <v/>
      </c>
      <c r="F71" s="9" t="str">
        <f>IF($A71="","",VLOOKUP($A71,Catalogue!$A$2:$N$38,5,FALSE))</f>
        <v/>
      </c>
      <c r="G71" s="9" t="str">
        <f>IF($A71="","",VLOOKUP($A71,Catalogue!$A$2:$N$38,6,FALSE))</f>
        <v/>
      </c>
      <c r="H71" s="9" t="str">
        <f>IF($A71="","",VLOOKUP($A71,Catalogue!$A$2:$N$38,7,FALSE))</f>
        <v/>
      </c>
      <c r="I71" s="7" t="str">
        <f>IF($A71="","",VLOOKUP($A71,Catalogue!$A$2:$N$38,8,FALSE))</f>
        <v/>
      </c>
      <c r="J71" s="20"/>
      <c r="K71" s="7" t="str">
        <f>IF($A71="","",VLOOKUP($A71,Catalogue!$A$2:$N$38,9,FALSE))</f>
        <v/>
      </c>
      <c r="L71" s="6"/>
      <c r="M71" s="8" t="str">
        <f t="shared" si="8"/>
        <v/>
      </c>
      <c r="N71" s="7" t="str">
        <f t="shared" ca="1" si="9"/>
        <v/>
      </c>
      <c r="O71" s="7" t="str">
        <f t="shared" si="10"/>
        <v/>
      </c>
      <c r="P71" s="7" t="str">
        <f>IF($A71="","",VLOOKUP($A71,Catalogue!$A$2:$N$38,10,FALSE))</f>
        <v/>
      </c>
      <c r="Q71" s="7" t="str">
        <f>IF($A71="","",VLOOKUP($A71,Catalogue!$A$2:$N$38,11,FALSE))</f>
        <v/>
      </c>
      <c r="R71" s="7" t="str">
        <f>IF($A71="","",VLOOKUP($A71,Catalogue!$A$2:$N$38,12,FALSE))</f>
        <v/>
      </c>
      <c r="S71" s="9" t="str">
        <f>IF($A71="","",VLOOKUP($A71,Catalogue!$A$2:$N$38,13,FALSE))</f>
        <v/>
      </c>
      <c r="T71" s="6"/>
      <c r="U71" s="6"/>
      <c r="V71" s="6"/>
      <c r="W71" s="6"/>
      <c r="X71" s="6"/>
      <c r="Y71" s="6"/>
      <c r="Z71" s="8" t="str">
        <f t="shared" ca="1" si="11"/>
        <v/>
      </c>
    </row>
    <row r="72" spans="1:26" s="2" customFormat="1" x14ac:dyDescent="0.35">
      <c r="A72" s="4"/>
      <c r="B72" s="9" t="str">
        <f>IF($A72="","",VLOOKUP($A72,Catalogue!$A$2:$N$38,2,FALSE))</f>
        <v/>
      </c>
      <c r="C72" s="9" t="str">
        <f>IF($A72="","",VLOOKUP($A72,Catalogue!$A$2:$N$38,3,FALSE))</f>
        <v/>
      </c>
      <c r="D72" s="5"/>
      <c r="E72" s="9" t="str">
        <f>IF($A72="","",VLOOKUP($A72,Catalogue!$A$2:$N$38,4,FALSE))</f>
        <v/>
      </c>
      <c r="F72" s="9" t="str">
        <f>IF($A72="","",VLOOKUP($A72,Catalogue!$A$2:$N$38,5,FALSE))</f>
        <v/>
      </c>
      <c r="G72" s="9" t="str">
        <f>IF($A72="","",VLOOKUP($A72,Catalogue!$A$2:$N$38,6,FALSE))</f>
        <v/>
      </c>
      <c r="H72" s="9" t="str">
        <f>IF($A72="","",VLOOKUP($A72,Catalogue!$A$2:$N$38,7,FALSE))</f>
        <v/>
      </c>
      <c r="I72" s="7" t="str">
        <f>IF($A72="","",VLOOKUP($A72,Catalogue!$A$2:$N$38,8,FALSE))</f>
        <v/>
      </c>
      <c r="J72" s="20"/>
      <c r="K72" s="7" t="str">
        <f>IF($A72="","",VLOOKUP($A72,Catalogue!$A$2:$N$38,9,FALSE))</f>
        <v/>
      </c>
      <c r="L72" s="6"/>
      <c r="M72" s="8" t="str">
        <f t="shared" si="8"/>
        <v/>
      </c>
      <c r="N72" s="7" t="str">
        <f t="shared" ca="1" si="9"/>
        <v/>
      </c>
      <c r="O72" s="7" t="str">
        <f t="shared" si="10"/>
        <v/>
      </c>
      <c r="P72" s="7" t="str">
        <f>IF($A72="","",VLOOKUP($A72,Catalogue!$A$2:$N$38,10,FALSE))</f>
        <v/>
      </c>
      <c r="Q72" s="7" t="str">
        <f>IF($A72="","",VLOOKUP($A72,Catalogue!$A$2:$N$38,11,FALSE))</f>
        <v/>
      </c>
      <c r="R72" s="7" t="str">
        <f>IF($A72="","",VLOOKUP($A72,Catalogue!$A$2:$N$38,12,FALSE))</f>
        <v/>
      </c>
      <c r="S72" s="9" t="str">
        <f>IF($A72="","",VLOOKUP($A72,Catalogue!$A$2:$N$38,13,FALSE))</f>
        <v/>
      </c>
      <c r="T72" s="6"/>
      <c r="U72" s="6"/>
      <c r="V72" s="6"/>
      <c r="W72" s="6"/>
      <c r="X72" s="6"/>
      <c r="Y72" s="6"/>
      <c r="Z72" s="8" t="str">
        <f t="shared" ca="1" si="11"/>
        <v/>
      </c>
    </row>
    <row r="73" spans="1:26" s="2" customFormat="1" x14ac:dyDescent="0.35">
      <c r="A73" s="4"/>
      <c r="B73" s="9" t="str">
        <f>IF($A73="","",VLOOKUP($A73,Catalogue!$A$2:$N$38,2,FALSE))</f>
        <v/>
      </c>
      <c r="C73" s="9" t="str">
        <f>IF($A73="","",VLOOKUP($A73,Catalogue!$A$2:$N$38,3,FALSE))</f>
        <v/>
      </c>
      <c r="D73" s="5"/>
      <c r="E73" s="9" t="str">
        <f>IF($A73="","",VLOOKUP($A73,Catalogue!$A$2:$N$38,4,FALSE))</f>
        <v/>
      </c>
      <c r="F73" s="9" t="str">
        <f>IF($A73="","",VLOOKUP($A73,Catalogue!$A$2:$N$38,5,FALSE))</f>
        <v/>
      </c>
      <c r="G73" s="9" t="str">
        <f>IF($A73="","",VLOOKUP($A73,Catalogue!$A$2:$N$38,6,FALSE))</f>
        <v/>
      </c>
      <c r="H73" s="9" t="str">
        <f>IF($A73="","",VLOOKUP($A73,Catalogue!$A$2:$N$38,7,FALSE))</f>
        <v/>
      </c>
      <c r="I73" s="7" t="str">
        <f>IF($A73="","",VLOOKUP($A73,Catalogue!$A$2:$N$38,8,FALSE))</f>
        <v/>
      </c>
      <c r="J73" s="20"/>
      <c r="K73" s="7" t="str">
        <f>IF($A73="","",VLOOKUP($A73,Catalogue!$A$2:$N$38,9,FALSE))</f>
        <v/>
      </c>
      <c r="L73" s="6"/>
      <c r="M73" s="8" t="str">
        <f t="shared" si="8"/>
        <v/>
      </c>
      <c r="N73" s="7" t="str">
        <f t="shared" ca="1" si="9"/>
        <v/>
      </c>
      <c r="O73" s="7" t="str">
        <f t="shared" si="10"/>
        <v/>
      </c>
      <c r="P73" s="7" t="str">
        <f>IF($A73="","",VLOOKUP($A73,Catalogue!$A$2:$N$38,10,FALSE))</f>
        <v/>
      </c>
      <c r="Q73" s="7" t="str">
        <f>IF($A73="","",VLOOKUP($A73,Catalogue!$A$2:$N$38,11,FALSE))</f>
        <v/>
      </c>
      <c r="R73" s="7" t="str">
        <f>IF($A73="","",VLOOKUP($A73,Catalogue!$A$2:$N$38,12,FALSE))</f>
        <v/>
      </c>
      <c r="S73" s="9" t="str">
        <f>IF($A73="","",VLOOKUP($A73,Catalogue!$A$2:$N$38,13,FALSE))</f>
        <v/>
      </c>
      <c r="T73" s="6"/>
      <c r="U73" s="6"/>
      <c r="V73" s="6"/>
      <c r="W73" s="6"/>
      <c r="X73" s="6"/>
      <c r="Y73" s="6"/>
      <c r="Z73" s="8" t="str">
        <f t="shared" ca="1" si="11"/>
        <v/>
      </c>
    </row>
    <row r="74" spans="1:26" s="2" customFormat="1" x14ac:dyDescent="0.35">
      <c r="A74" s="4"/>
      <c r="B74" s="9" t="str">
        <f>IF($A74="","",VLOOKUP($A74,Catalogue!$A$2:$N$38,2,FALSE))</f>
        <v/>
      </c>
      <c r="C74" s="9" t="str">
        <f>IF($A74="","",VLOOKUP($A74,Catalogue!$A$2:$N$38,3,FALSE))</f>
        <v/>
      </c>
      <c r="D74" s="5"/>
      <c r="E74" s="9" t="str">
        <f>IF($A74="","",VLOOKUP($A74,Catalogue!$A$2:$N$38,4,FALSE))</f>
        <v/>
      </c>
      <c r="F74" s="9" t="str">
        <f>IF($A74="","",VLOOKUP($A74,Catalogue!$A$2:$N$38,5,FALSE))</f>
        <v/>
      </c>
      <c r="G74" s="9" t="str">
        <f>IF($A74="","",VLOOKUP($A74,Catalogue!$A$2:$N$38,6,FALSE))</f>
        <v/>
      </c>
      <c r="H74" s="9" t="str">
        <f>IF($A74="","",VLOOKUP($A74,Catalogue!$A$2:$N$38,7,FALSE))</f>
        <v/>
      </c>
      <c r="I74" s="7" t="str">
        <f>IF($A74="","",VLOOKUP($A74,Catalogue!$A$2:$N$38,8,FALSE))</f>
        <v/>
      </c>
      <c r="J74" s="20"/>
      <c r="K74" s="7" t="str">
        <f>IF($A74="","",VLOOKUP($A74,Catalogue!$A$2:$N$38,9,FALSE))</f>
        <v/>
      </c>
      <c r="L74" s="6"/>
      <c r="M74" s="8" t="str">
        <f t="shared" si="8"/>
        <v/>
      </c>
      <c r="N74" s="7" t="str">
        <f t="shared" ca="1" si="9"/>
        <v/>
      </c>
      <c r="O74" s="7" t="str">
        <f t="shared" si="10"/>
        <v/>
      </c>
      <c r="P74" s="7" t="str">
        <f>IF($A74="","",VLOOKUP($A74,Catalogue!$A$2:$N$38,10,FALSE))</f>
        <v/>
      </c>
      <c r="Q74" s="7" t="str">
        <f>IF($A74="","",VLOOKUP($A74,Catalogue!$A$2:$N$38,11,FALSE))</f>
        <v/>
      </c>
      <c r="R74" s="7" t="str">
        <f>IF($A74="","",VLOOKUP($A74,Catalogue!$A$2:$N$38,12,FALSE))</f>
        <v/>
      </c>
      <c r="S74" s="9" t="str">
        <f>IF($A74="","",VLOOKUP($A74,Catalogue!$A$2:$N$38,13,FALSE))</f>
        <v/>
      </c>
      <c r="T74" s="6"/>
      <c r="U74" s="6"/>
      <c r="V74" s="6"/>
      <c r="W74" s="6"/>
      <c r="X74" s="6"/>
      <c r="Y74" s="6"/>
      <c r="Z74" s="8" t="str">
        <f t="shared" ca="1" si="11"/>
        <v/>
      </c>
    </row>
    <row r="75" spans="1:26" s="2" customFormat="1" x14ac:dyDescent="0.35">
      <c r="A75" s="4"/>
      <c r="B75" s="9" t="str">
        <f>IF($A75="","",VLOOKUP($A75,Catalogue!$A$2:$N$38,2,FALSE))</f>
        <v/>
      </c>
      <c r="C75" s="9" t="str">
        <f>IF($A75="","",VLOOKUP($A75,Catalogue!$A$2:$N$38,3,FALSE))</f>
        <v/>
      </c>
      <c r="D75" s="5"/>
      <c r="E75" s="9" t="str">
        <f>IF($A75="","",VLOOKUP($A75,Catalogue!$A$2:$N$38,4,FALSE))</f>
        <v/>
      </c>
      <c r="F75" s="9" t="str">
        <f>IF($A75="","",VLOOKUP($A75,Catalogue!$A$2:$N$38,5,FALSE))</f>
        <v/>
      </c>
      <c r="G75" s="9" t="str">
        <f>IF($A75="","",VLOOKUP($A75,Catalogue!$A$2:$N$38,6,FALSE))</f>
        <v/>
      </c>
      <c r="H75" s="9" t="str">
        <f>IF($A75="","",VLOOKUP($A75,Catalogue!$A$2:$N$38,7,FALSE))</f>
        <v/>
      </c>
      <c r="I75" s="7" t="str">
        <f>IF($A75="","",VLOOKUP($A75,Catalogue!$A$2:$N$38,8,FALSE))</f>
        <v/>
      </c>
      <c r="J75" s="20"/>
      <c r="K75" s="7" t="str">
        <f>IF($A75="","",VLOOKUP($A75,Catalogue!$A$2:$N$38,9,FALSE))</f>
        <v/>
      </c>
      <c r="L75" s="6"/>
      <c r="M75" s="8" t="str">
        <f t="shared" si="8"/>
        <v/>
      </c>
      <c r="N75" s="7" t="str">
        <f t="shared" ca="1" si="9"/>
        <v/>
      </c>
      <c r="O75" s="7" t="str">
        <f t="shared" si="10"/>
        <v/>
      </c>
      <c r="P75" s="7" t="str">
        <f>IF($A75="","",VLOOKUP($A75,Catalogue!$A$2:$N$38,10,FALSE))</f>
        <v/>
      </c>
      <c r="Q75" s="7" t="str">
        <f>IF($A75="","",VLOOKUP($A75,Catalogue!$A$2:$N$38,11,FALSE))</f>
        <v/>
      </c>
      <c r="R75" s="7" t="str">
        <f>IF($A75="","",VLOOKUP($A75,Catalogue!$A$2:$N$38,12,FALSE))</f>
        <v/>
      </c>
      <c r="S75" s="9" t="str">
        <f>IF($A75="","",VLOOKUP($A75,Catalogue!$A$2:$N$38,13,FALSE))</f>
        <v/>
      </c>
      <c r="T75" s="6"/>
      <c r="U75" s="6"/>
      <c r="V75" s="6"/>
      <c r="W75" s="6"/>
      <c r="X75" s="6"/>
      <c r="Y75" s="6"/>
      <c r="Z75" s="8" t="str">
        <f t="shared" ca="1" si="11"/>
        <v/>
      </c>
    </row>
    <row r="76" spans="1:26" s="2" customFormat="1" x14ac:dyDescent="0.35">
      <c r="A76" s="4"/>
      <c r="B76" s="9" t="str">
        <f>IF($A76="","",VLOOKUP($A76,Catalogue!$A$2:$N$38,2,FALSE))</f>
        <v/>
      </c>
      <c r="C76" s="9" t="str">
        <f>IF($A76="","",VLOOKUP($A76,Catalogue!$A$2:$N$38,3,FALSE))</f>
        <v/>
      </c>
      <c r="D76" s="5"/>
      <c r="E76" s="9" t="str">
        <f>IF($A76="","",VLOOKUP($A76,Catalogue!$A$2:$N$38,4,FALSE))</f>
        <v/>
      </c>
      <c r="F76" s="9" t="str">
        <f>IF($A76="","",VLOOKUP($A76,Catalogue!$A$2:$N$38,5,FALSE))</f>
        <v/>
      </c>
      <c r="G76" s="9" t="str">
        <f>IF($A76="","",VLOOKUP($A76,Catalogue!$A$2:$N$38,6,FALSE))</f>
        <v/>
      </c>
      <c r="H76" s="9" t="str">
        <f>IF($A76="","",VLOOKUP($A76,Catalogue!$A$2:$N$38,7,FALSE))</f>
        <v/>
      </c>
      <c r="I76" s="7" t="str">
        <f>IF($A76="","",VLOOKUP($A76,Catalogue!$A$2:$N$38,8,FALSE))</f>
        <v/>
      </c>
      <c r="J76" s="20"/>
      <c r="K76" s="7" t="str">
        <f>IF($A76="","",VLOOKUP($A76,Catalogue!$A$2:$N$38,9,FALSE))</f>
        <v/>
      </c>
      <c r="L76" s="6"/>
      <c r="M76" s="8" t="str">
        <f t="shared" si="8"/>
        <v/>
      </c>
      <c r="N76" s="7" t="str">
        <f t="shared" ca="1" si="9"/>
        <v/>
      </c>
      <c r="O76" s="7" t="str">
        <f t="shared" si="10"/>
        <v/>
      </c>
      <c r="P76" s="7" t="str">
        <f>IF($A76="","",VLOOKUP($A76,Catalogue!$A$2:$N$38,10,FALSE))</f>
        <v/>
      </c>
      <c r="Q76" s="7" t="str">
        <f>IF($A76="","",VLOOKUP($A76,Catalogue!$A$2:$N$38,11,FALSE))</f>
        <v/>
      </c>
      <c r="R76" s="7" t="str">
        <f>IF($A76="","",VLOOKUP($A76,Catalogue!$A$2:$N$38,12,FALSE))</f>
        <v/>
      </c>
      <c r="S76" s="9" t="str">
        <f>IF($A76="","",VLOOKUP($A76,Catalogue!$A$2:$N$38,13,FALSE))</f>
        <v/>
      </c>
      <c r="T76" s="6"/>
      <c r="U76" s="6"/>
      <c r="V76" s="6"/>
      <c r="W76" s="6"/>
      <c r="X76" s="6"/>
      <c r="Y76" s="6"/>
      <c r="Z76" s="8" t="str">
        <f t="shared" ca="1" si="11"/>
        <v/>
      </c>
    </row>
    <row r="77" spans="1:26" s="2" customFormat="1" x14ac:dyDescent="0.35">
      <c r="A77" s="4"/>
      <c r="B77" s="9" t="str">
        <f>IF($A77="","",VLOOKUP($A77,Catalogue!$A$2:$N$38,2,FALSE))</f>
        <v/>
      </c>
      <c r="C77" s="9" t="str">
        <f>IF($A77="","",VLOOKUP($A77,Catalogue!$A$2:$N$38,3,FALSE))</f>
        <v/>
      </c>
      <c r="D77" s="5"/>
      <c r="E77" s="9" t="str">
        <f>IF($A77="","",VLOOKUP($A77,Catalogue!$A$2:$N$38,4,FALSE))</f>
        <v/>
      </c>
      <c r="F77" s="9" t="str">
        <f>IF($A77="","",VLOOKUP($A77,Catalogue!$A$2:$N$38,5,FALSE))</f>
        <v/>
      </c>
      <c r="G77" s="9" t="str">
        <f>IF($A77="","",VLOOKUP($A77,Catalogue!$A$2:$N$38,6,FALSE))</f>
        <v/>
      </c>
      <c r="H77" s="9" t="str">
        <f>IF($A77="","",VLOOKUP($A77,Catalogue!$A$2:$N$38,7,FALSE))</f>
        <v/>
      </c>
      <c r="I77" s="7" t="str">
        <f>IF($A77="","",VLOOKUP($A77,Catalogue!$A$2:$N$38,8,FALSE))</f>
        <v/>
      </c>
      <c r="J77" s="20"/>
      <c r="K77" s="7" t="str">
        <f>IF($A77="","",VLOOKUP($A77,Catalogue!$A$2:$N$38,9,FALSE))</f>
        <v/>
      </c>
      <c r="L77" s="6"/>
      <c r="M77" s="8" t="str">
        <f t="shared" si="8"/>
        <v/>
      </c>
      <c r="N77" s="7" t="str">
        <f t="shared" ca="1" si="9"/>
        <v/>
      </c>
      <c r="O77" s="7" t="str">
        <f t="shared" si="10"/>
        <v/>
      </c>
      <c r="P77" s="7" t="str">
        <f>IF($A77="","",VLOOKUP($A77,Catalogue!$A$2:$N$38,10,FALSE))</f>
        <v/>
      </c>
      <c r="Q77" s="7" t="str">
        <f>IF($A77="","",VLOOKUP($A77,Catalogue!$A$2:$N$38,11,FALSE))</f>
        <v/>
      </c>
      <c r="R77" s="7" t="str">
        <f>IF($A77="","",VLOOKUP($A77,Catalogue!$A$2:$N$38,12,FALSE))</f>
        <v/>
      </c>
      <c r="S77" s="9" t="str">
        <f>IF($A77="","",VLOOKUP($A77,Catalogue!$A$2:$N$38,13,FALSE))</f>
        <v/>
      </c>
      <c r="T77" s="6"/>
      <c r="U77" s="6"/>
      <c r="V77" s="6"/>
      <c r="W77" s="6"/>
      <c r="X77" s="6"/>
      <c r="Y77" s="6"/>
      <c r="Z77" s="8" t="str">
        <f t="shared" ca="1" si="11"/>
        <v/>
      </c>
    </row>
    <row r="78" spans="1:26" s="2" customFormat="1" x14ac:dyDescent="0.35">
      <c r="A78" s="4"/>
      <c r="B78" s="9" t="str">
        <f>IF($A78="","",VLOOKUP($A78,Catalogue!$A$2:$N$38,2,FALSE))</f>
        <v/>
      </c>
      <c r="C78" s="9" t="str">
        <f>IF($A78="","",VLOOKUP($A78,Catalogue!$A$2:$N$38,3,FALSE))</f>
        <v/>
      </c>
      <c r="D78" s="5"/>
      <c r="E78" s="9" t="str">
        <f>IF($A78="","",VLOOKUP($A78,Catalogue!$A$2:$N$38,4,FALSE))</f>
        <v/>
      </c>
      <c r="F78" s="9" t="str">
        <f>IF($A78="","",VLOOKUP($A78,Catalogue!$A$2:$N$38,5,FALSE))</f>
        <v/>
      </c>
      <c r="G78" s="9" t="str">
        <f>IF($A78="","",VLOOKUP($A78,Catalogue!$A$2:$N$38,6,FALSE))</f>
        <v/>
      </c>
      <c r="H78" s="9" t="str">
        <f>IF($A78="","",VLOOKUP($A78,Catalogue!$A$2:$N$38,7,FALSE))</f>
        <v/>
      </c>
      <c r="I78" s="7" t="str">
        <f>IF($A78="","",VLOOKUP($A78,Catalogue!$A$2:$N$38,8,FALSE))</f>
        <v/>
      </c>
      <c r="J78" s="20"/>
      <c r="K78" s="7" t="str">
        <f>IF($A78="","",VLOOKUP($A78,Catalogue!$A$2:$N$38,9,FALSE))</f>
        <v/>
      </c>
      <c r="L78" s="6"/>
      <c r="M78" s="8" t="str">
        <f t="shared" si="8"/>
        <v/>
      </c>
      <c r="N78" s="7" t="str">
        <f t="shared" ca="1" si="9"/>
        <v/>
      </c>
      <c r="O78" s="7" t="str">
        <f t="shared" si="10"/>
        <v/>
      </c>
      <c r="P78" s="7" t="str">
        <f>IF($A78="","",VLOOKUP($A78,Catalogue!$A$2:$N$38,10,FALSE))</f>
        <v/>
      </c>
      <c r="Q78" s="7" t="str">
        <f>IF($A78="","",VLOOKUP($A78,Catalogue!$A$2:$N$38,11,FALSE))</f>
        <v/>
      </c>
      <c r="R78" s="7" t="str">
        <f>IF($A78="","",VLOOKUP($A78,Catalogue!$A$2:$N$38,12,FALSE))</f>
        <v/>
      </c>
      <c r="S78" s="9" t="str">
        <f>IF($A78="","",VLOOKUP($A78,Catalogue!$A$2:$N$38,13,FALSE))</f>
        <v/>
      </c>
      <c r="T78" s="6"/>
      <c r="U78" s="6"/>
      <c r="V78" s="6"/>
      <c r="W78" s="6"/>
      <c r="X78" s="6"/>
      <c r="Y78" s="6"/>
      <c r="Z78" s="8" t="str">
        <f t="shared" ca="1" si="11"/>
        <v/>
      </c>
    </row>
    <row r="79" spans="1:26" s="2" customFormat="1" x14ac:dyDescent="0.35">
      <c r="A79" s="4"/>
      <c r="B79" s="9" t="str">
        <f>IF($A79="","",VLOOKUP($A79,Catalogue!$A$2:$N$38,2,FALSE))</f>
        <v/>
      </c>
      <c r="C79" s="9" t="str">
        <f>IF($A79="","",VLOOKUP($A79,Catalogue!$A$2:$N$38,3,FALSE))</f>
        <v/>
      </c>
      <c r="D79" s="5"/>
      <c r="E79" s="9" t="str">
        <f>IF($A79="","",VLOOKUP($A79,Catalogue!$A$2:$N$38,4,FALSE))</f>
        <v/>
      </c>
      <c r="F79" s="9" t="str">
        <f>IF($A79="","",VLOOKUP($A79,Catalogue!$A$2:$N$38,5,FALSE))</f>
        <v/>
      </c>
      <c r="G79" s="9" t="str">
        <f>IF($A79="","",VLOOKUP($A79,Catalogue!$A$2:$N$38,6,FALSE))</f>
        <v/>
      </c>
      <c r="H79" s="9" t="str">
        <f>IF($A79="","",VLOOKUP($A79,Catalogue!$A$2:$N$38,7,FALSE))</f>
        <v/>
      </c>
      <c r="I79" s="7" t="str">
        <f>IF($A79="","",VLOOKUP($A79,Catalogue!$A$2:$N$38,8,FALSE))</f>
        <v/>
      </c>
      <c r="J79" s="20"/>
      <c r="K79" s="7" t="str">
        <f>IF($A79="","",VLOOKUP($A79,Catalogue!$A$2:$N$38,9,FALSE))</f>
        <v/>
      </c>
      <c r="L79" s="6"/>
      <c r="M79" s="8" t="str">
        <f t="shared" si="8"/>
        <v/>
      </c>
      <c r="N79" s="7" t="str">
        <f t="shared" ca="1" si="9"/>
        <v/>
      </c>
      <c r="O79" s="7" t="str">
        <f t="shared" si="10"/>
        <v/>
      </c>
      <c r="P79" s="7" t="str">
        <f>IF($A79="","",VLOOKUP($A79,Catalogue!$A$2:$N$38,10,FALSE))</f>
        <v/>
      </c>
      <c r="Q79" s="7" t="str">
        <f>IF($A79="","",VLOOKUP($A79,Catalogue!$A$2:$N$38,11,FALSE))</f>
        <v/>
      </c>
      <c r="R79" s="7" t="str">
        <f>IF($A79="","",VLOOKUP($A79,Catalogue!$A$2:$N$38,12,FALSE))</f>
        <v/>
      </c>
      <c r="S79" s="9" t="str">
        <f>IF($A79="","",VLOOKUP($A79,Catalogue!$A$2:$N$38,13,FALSE))</f>
        <v/>
      </c>
      <c r="T79" s="6"/>
      <c r="U79" s="6"/>
      <c r="V79" s="6"/>
      <c r="W79" s="6"/>
      <c r="X79" s="6"/>
      <c r="Y79" s="6"/>
      <c r="Z79" s="8" t="str">
        <f t="shared" ca="1" si="11"/>
        <v/>
      </c>
    </row>
    <row r="80" spans="1:26" s="2" customFormat="1" x14ac:dyDescent="0.35">
      <c r="A80" s="4"/>
      <c r="B80" s="9" t="str">
        <f>IF($A80="","",VLOOKUP($A80,Catalogue!$A$2:$N$38,2,FALSE))</f>
        <v/>
      </c>
      <c r="C80" s="9" t="str">
        <f>IF($A80="","",VLOOKUP($A80,Catalogue!$A$2:$N$38,3,FALSE))</f>
        <v/>
      </c>
      <c r="D80" s="5"/>
      <c r="E80" s="9" t="str">
        <f>IF($A80="","",VLOOKUP($A80,Catalogue!$A$2:$N$38,4,FALSE))</f>
        <v/>
      </c>
      <c r="F80" s="9" t="str">
        <f>IF($A80="","",VLOOKUP($A80,Catalogue!$A$2:$N$38,5,FALSE))</f>
        <v/>
      </c>
      <c r="G80" s="9" t="str">
        <f>IF($A80="","",VLOOKUP($A80,Catalogue!$A$2:$N$38,6,FALSE))</f>
        <v/>
      </c>
      <c r="H80" s="9" t="str">
        <f>IF($A80="","",VLOOKUP($A80,Catalogue!$A$2:$N$38,7,FALSE))</f>
        <v/>
      </c>
      <c r="I80" s="7" t="str">
        <f>IF($A80="","",VLOOKUP($A80,Catalogue!$A$2:$N$38,8,FALSE))</f>
        <v/>
      </c>
      <c r="J80" s="20"/>
      <c r="K80" s="7" t="str">
        <f>IF($A80="","",VLOOKUP($A80,Catalogue!$A$2:$N$38,9,FALSE))</f>
        <v/>
      </c>
      <c r="L80" s="6"/>
      <c r="M80" s="8" t="str">
        <f t="shared" si="8"/>
        <v/>
      </c>
      <c r="N80" s="7" t="str">
        <f t="shared" ca="1" si="9"/>
        <v/>
      </c>
      <c r="O80" s="7" t="str">
        <f t="shared" si="10"/>
        <v/>
      </c>
      <c r="P80" s="7" t="str">
        <f>IF($A80="","",VLOOKUP($A80,Catalogue!$A$2:$N$38,10,FALSE))</f>
        <v/>
      </c>
      <c r="Q80" s="7" t="str">
        <f>IF($A80="","",VLOOKUP($A80,Catalogue!$A$2:$N$38,11,FALSE))</f>
        <v/>
      </c>
      <c r="R80" s="7" t="str">
        <f>IF($A80="","",VLOOKUP($A80,Catalogue!$A$2:$N$38,12,FALSE))</f>
        <v/>
      </c>
      <c r="S80" s="9" t="str">
        <f>IF($A80="","",VLOOKUP($A80,Catalogue!$A$2:$N$38,13,FALSE))</f>
        <v/>
      </c>
      <c r="T80" s="6"/>
      <c r="U80" s="6"/>
      <c r="V80" s="6"/>
      <c r="W80" s="6"/>
      <c r="X80" s="6"/>
      <c r="Y80" s="6"/>
      <c r="Z80" s="8" t="str">
        <f t="shared" ca="1" si="11"/>
        <v/>
      </c>
    </row>
    <row r="81" spans="1:26" s="2" customFormat="1" x14ac:dyDescent="0.35">
      <c r="A81" s="4"/>
      <c r="B81" s="9" t="str">
        <f>IF($A81="","",VLOOKUP($A81,Catalogue!$A$2:$N$38,2,FALSE))</f>
        <v/>
      </c>
      <c r="C81" s="9" t="str">
        <f>IF($A81="","",VLOOKUP($A81,Catalogue!$A$2:$N$38,3,FALSE))</f>
        <v/>
      </c>
      <c r="D81" s="5"/>
      <c r="E81" s="9" t="str">
        <f>IF($A81="","",VLOOKUP($A81,Catalogue!$A$2:$N$38,4,FALSE))</f>
        <v/>
      </c>
      <c r="F81" s="9" t="str">
        <f>IF($A81="","",VLOOKUP($A81,Catalogue!$A$2:$N$38,5,FALSE))</f>
        <v/>
      </c>
      <c r="G81" s="9" t="str">
        <f>IF($A81="","",VLOOKUP($A81,Catalogue!$A$2:$N$38,6,FALSE))</f>
        <v/>
      </c>
      <c r="H81" s="9" t="str">
        <f>IF($A81="","",VLOOKUP($A81,Catalogue!$A$2:$N$38,7,FALSE))</f>
        <v/>
      </c>
      <c r="I81" s="7" t="str">
        <f>IF($A81="","",VLOOKUP($A81,Catalogue!$A$2:$N$38,8,FALSE))</f>
        <v/>
      </c>
      <c r="J81" s="20"/>
      <c r="K81" s="7" t="str">
        <f>IF($A81="","",VLOOKUP($A81,Catalogue!$A$2:$N$38,9,FALSE))</f>
        <v/>
      </c>
      <c r="L81" s="6"/>
      <c r="M81" s="8" t="str">
        <f t="shared" si="8"/>
        <v/>
      </c>
      <c r="N81" s="7" t="str">
        <f t="shared" ca="1" si="9"/>
        <v/>
      </c>
      <c r="O81" s="7" t="str">
        <f t="shared" si="10"/>
        <v/>
      </c>
      <c r="P81" s="7" t="str">
        <f>IF($A81="","",VLOOKUP($A81,Catalogue!$A$2:$N$38,10,FALSE))</f>
        <v/>
      </c>
      <c r="Q81" s="7" t="str">
        <f>IF($A81="","",VLOOKUP($A81,Catalogue!$A$2:$N$38,11,FALSE))</f>
        <v/>
      </c>
      <c r="R81" s="7" t="str">
        <f>IF($A81="","",VLOOKUP($A81,Catalogue!$A$2:$N$38,12,FALSE))</f>
        <v/>
      </c>
      <c r="S81" s="9" t="str">
        <f>IF($A81="","",VLOOKUP($A81,Catalogue!$A$2:$N$38,13,FALSE))</f>
        <v/>
      </c>
      <c r="T81" s="6"/>
      <c r="U81" s="6"/>
      <c r="V81" s="6"/>
      <c r="W81" s="6"/>
      <c r="X81" s="6"/>
      <c r="Y81" s="6"/>
      <c r="Z81" s="8" t="str">
        <f t="shared" ca="1" si="11"/>
        <v/>
      </c>
    </row>
    <row r="82" spans="1:26" s="2" customFormat="1" x14ac:dyDescent="0.35">
      <c r="A82" s="4"/>
      <c r="B82" s="9" t="str">
        <f>IF($A82="","",VLOOKUP($A82,Catalogue!$A$2:$N$38,2,FALSE))</f>
        <v/>
      </c>
      <c r="C82" s="9" t="str">
        <f>IF($A82="","",VLOOKUP($A82,Catalogue!$A$2:$N$38,3,FALSE))</f>
        <v/>
      </c>
      <c r="D82" s="5"/>
      <c r="E82" s="9" t="str">
        <f>IF($A82="","",VLOOKUP($A82,Catalogue!$A$2:$N$38,4,FALSE))</f>
        <v/>
      </c>
      <c r="F82" s="9" t="str">
        <f>IF($A82="","",VLOOKUP($A82,Catalogue!$A$2:$N$38,5,FALSE))</f>
        <v/>
      </c>
      <c r="G82" s="9" t="str">
        <f>IF($A82="","",VLOOKUP($A82,Catalogue!$A$2:$N$38,6,FALSE))</f>
        <v/>
      </c>
      <c r="H82" s="9" t="str">
        <f>IF($A82="","",VLOOKUP($A82,Catalogue!$A$2:$N$38,7,FALSE))</f>
        <v/>
      </c>
      <c r="I82" s="7" t="str">
        <f>IF($A82="","",VLOOKUP($A82,Catalogue!$A$2:$N$38,8,FALSE))</f>
        <v/>
      </c>
      <c r="J82" s="20"/>
      <c r="K82" s="7" t="str">
        <f>IF($A82="","",VLOOKUP($A82,Catalogue!$A$2:$N$38,9,FALSE))</f>
        <v/>
      </c>
      <c r="L82" s="6"/>
      <c r="M82" s="8" t="str">
        <f t="shared" si="8"/>
        <v/>
      </c>
      <c r="N82" s="7" t="str">
        <f t="shared" ca="1" si="9"/>
        <v/>
      </c>
      <c r="O82" s="7" t="str">
        <f t="shared" si="10"/>
        <v/>
      </c>
      <c r="P82" s="7" t="str">
        <f>IF($A82="","",VLOOKUP($A82,Catalogue!$A$2:$N$38,10,FALSE))</f>
        <v/>
      </c>
      <c r="Q82" s="7" t="str">
        <f>IF($A82="","",VLOOKUP($A82,Catalogue!$A$2:$N$38,11,FALSE))</f>
        <v/>
      </c>
      <c r="R82" s="7" t="str">
        <f>IF($A82="","",VLOOKUP($A82,Catalogue!$A$2:$N$38,12,FALSE))</f>
        <v/>
      </c>
      <c r="S82" s="9" t="str">
        <f>IF($A82="","",VLOOKUP($A82,Catalogue!$A$2:$N$38,13,FALSE))</f>
        <v/>
      </c>
      <c r="T82" s="6"/>
      <c r="U82" s="6"/>
      <c r="V82" s="6"/>
      <c r="W82" s="6"/>
      <c r="X82" s="6"/>
      <c r="Y82" s="6"/>
      <c r="Z82" s="8" t="str">
        <f t="shared" ca="1" si="11"/>
        <v/>
      </c>
    </row>
    <row r="83" spans="1:26" s="2" customFormat="1" x14ac:dyDescent="0.35">
      <c r="A83" s="4"/>
      <c r="B83" s="9" t="str">
        <f>IF($A83="","",VLOOKUP($A83,Catalogue!$A$2:$N$38,2,FALSE))</f>
        <v/>
      </c>
      <c r="C83" s="9" t="str">
        <f>IF($A83="","",VLOOKUP($A83,Catalogue!$A$2:$N$38,3,FALSE))</f>
        <v/>
      </c>
      <c r="D83" s="5"/>
      <c r="E83" s="9" t="str">
        <f>IF($A83="","",VLOOKUP($A83,Catalogue!$A$2:$N$38,4,FALSE))</f>
        <v/>
      </c>
      <c r="F83" s="9" t="str">
        <f>IF($A83="","",VLOOKUP($A83,Catalogue!$A$2:$N$38,5,FALSE))</f>
        <v/>
      </c>
      <c r="G83" s="9" t="str">
        <f>IF($A83="","",VLOOKUP($A83,Catalogue!$A$2:$N$38,6,FALSE))</f>
        <v/>
      </c>
      <c r="H83" s="9" t="str">
        <f>IF($A83="","",VLOOKUP($A83,Catalogue!$A$2:$N$38,7,FALSE))</f>
        <v/>
      </c>
      <c r="I83" s="7" t="str">
        <f>IF($A83="","",VLOOKUP($A83,Catalogue!$A$2:$N$38,8,FALSE))</f>
        <v/>
      </c>
      <c r="J83" s="20"/>
      <c r="K83" s="7" t="str">
        <f>IF($A83="","",VLOOKUP($A83,Catalogue!$A$2:$N$38,9,FALSE))</f>
        <v/>
      </c>
      <c r="L83" s="6"/>
      <c r="M83" s="8" t="str">
        <f t="shared" si="8"/>
        <v/>
      </c>
      <c r="N83" s="7" t="str">
        <f t="shared" ca="1" si="9"/>
        <v/>
      </c>
      <c r="O83" s="7" t="str">
        <f t="shared" si="10"/>
        <v/>
      </c>
      <c r="P83" s="7" t="str">
        <f>IF($A83="","",VLOOKUP($A83,Catalogue!$A$2:$N$38,10,FALSE))</f>
        <v/>
      </c>
      <c r="Q83" s="7" t="str">
        <f>IF($A83="","",VLOOKUP($A83,Catalogue!$A$2:$N$38,11,FALSE))</f>
        <v/>
      </c>
      <c r="R83" s="7" t="str">
        <f>IF($A83="","",VLOOKUP($A83,Catalogue!$A$2:$N$38,12,FALSE))</f>
        <v/>
      </c>
      <c r="S83" s="9" t="str">
        <f>IF($A83="","",VLOOKUP($A83,Catalogue!$A$2:$N$38,13,FALSE))</f>
        <v/>
      </c>
      <c r="T83" s="6"/>
      <c r="U83" s="6"/>
      <c r="V83" s="6"/>
      <c r="W83" s="6"/>
      <c r="X83" s="6"/>
      <c r="Y83" s="6"/>
      <c r="Z83" s="8" t="str">
        <f t="shared" ca="1" si="11"/>
        <v/>
      </c>
    </row>
    <row r="84" spans="1:26" s="2" customFormat="1" x14ac:dyDescent="0.35">
      <c r="A84" s="4"/>
      <c r="B84" s="9" t="str">
        <f>IF($A84="","",VLOOKUP($A84,Catalogue!$A$2:$N$38,2,FALSE))</f>
        <v/>
      </c>
      <c r="C84" s="9" t="str">
        <f>IF($A84="","",VLOOKUP($A84,Catalogue!$A$2:$N$38,3,FALSE))</f>
        <v/>
      </c>
      <c r="D84" s="5"/>
      <c r="E84" s="9" t="str">
        <f>IF($A84="","",VLOOKUP($A84,Catalogue!$A$2:$N$38,4,FALSE))</f>
        <v/>
      </c>
      <c r="F84" s="9" t="str">
        <f>IF($A84="","",VLOOKUP($A84,Catalogue!$A$2:$N$38,5,FALSE))</f>
        <v/>
      </c>
      <c r="G84" s="9" t="str">
        <f>IF($A84="","",VLOOKUP($A84,Catalogue!$A$2:$N$38,6,FALSE))</f>
        <v/>
      </c>
      <c r="H84" s="9" t="str">
        <f>IF($A84="","",VLOOKUP($A84,Catalogue!$A$2:$N$38,7,FALSE))</f>
        <v/>
      </c>
      <c r="I84" s="7" t="str">
        <f>IF($A84="","",VLOOKUP($A84,Catalogue!$A$2:$N$38,8,FALSE))</f>
        <v/>
      </c>
      <c r="J84" s="20"/>
      <c r="K84" s="7" t="str">
        <f>IF($A84="","",VLOOKUP($A84,Catalogue!$A$2:$N$38,9,FALSE))</f>
        <v/>
      </c>
      <c r="L84" s="6"/>
      <c r="M84" s="8" t="str">
        <f t="shared" si="8"/>
        <v/>
      </c>
      <c r="N84" s="7" t="str">
        <f t="shared" ca="1" si="9"/>
        <v/>
      </c>
      <c r="O84" s="7" t="str">
        <f t="shared" si="10"/>
        <v/>
      </c>
      <c r="P84" s="7" t="str">
        <f>IF($A84="","",VLOOKUP($A84,Catalogue!$A$2:$N$38,10,FALSE))</f>
        <v/>
      </c>
      <c r="Q84" s="7" t="str">
        <f>IF($A84="","",VLOOKUP($A84,Catalogue!$A$2:$N$38,11,FALSE))</f>
        <v/>
      </c>
      <c r="R84" s="7" t="str">
        <f>IF($A84="","",VLOOKUP($A84,Catalogue!$A$2:$N$38,12,FALSE))</f>
        <v/>
      </c>
      <c r="S84" s="9" t="str">
        <f>IF($A84="","",VLOOKUP($A84,Catalogue!$A$2:$N$38,13,FALSE))</f>
        <v/>
      </c>
      <c r="T84" s="6"/>
      <c r="U84" s="6"/>
      <c r="V84" s="6"/>
      <c r="W84" s="6"/>
      <c r="X84" s="6"/>
      <c r="Y84" s="6"/>
      <c r="Z84" s="8" t="str">
        <f t="shared" ca="1" si="11"/>
        <v/>
      </c>
    </row>
    <row r="85" spans="1:26" s="2" customFormat="1" x14ac:dyDescent="0.35">
      <c r="A85" s="4"/>
      <c r="B85" s="9" t="str">
        <f>IF($A85="","",VLOOKUP($A85,Catalogue!$A$2:$N$38,2,FALSE))</f>
        <v/>
      </c>
      <c r="C85" s="9" t="str">
        <f>IF($A85="","",VLOOKUP($A85,Catalogue!$A$2:$N$38,3,FALSE))</f>
        <v/>
      </c>
      <c r="D85" s="5"/>
      <c r="E85" s="9" t="str">
        <f>IF($A85="","",VLOOKUP($A85,Catalogue!$A$2:$N$38,4,FALSE))</f>
        <v/>
      </c>
      <c r="F85" s="9" t="str">
        <f>IF($A85="","",VLOOKUP($A85,Catalogue!$A$2:$N$38,5,FALSE))</f>
        <v/>
      </c>
      <c r="G85" s="9" t="str">
        <f>IF($A85="","",VLOOKUP($A85,Catalogue!$A$2:$N$38,6,FALSE))</f>
        <v/>
      </c>
      <c r="H85" s="9" t="str">
        <f>IF($A85="","",VLOOKUP($A85,Catalogue!$A$2:$N$38,7,FALSE))</f>
        <v/>
      </c>
      <c r="I85" s="7" t="str">
        <f>IF($A85="","",VLOOKUP($A85,Catalogue!$A$2:$N$38,8,FALSE))</f>
        <v/>
      </c>
      <c r="J85" s="20"/>
      <c r="K85" s="7" t="str">
        <f>IF($A85="","",VLOOKUP($A85,Catalogue!$A$2:$N$38,9,FALSE))</f>
        <v/>
      </c>
      <c r="L85" s="6"/>
      <c r="M85" s="8" t="str">
        <f t="shared" si="8"/>
        <v/>
      </c>
      <c r="N85" s="7" t="str">
        <f t="shared" ca="1" si="9"/>
        <v/>
      </c>
      <c r="O85" s="7" t="str">
        <f t="shared" si="10"/>
        <v/>
      </c>
      <c r="P85" s="7" t="str">
        <f>IF($A85="","",VLOOKUP($A85,Catalogue!$A$2:$N$38,10,FALSE))</f>
        <v/>
      </c>
      <c r="Q85" s="7" t="str">
        <f>IF($A85="","",VLOOKUP($A85,Catalogue!$A$2:$N$38,11,FALSE))</f>
        <v/>
      </c>
      <c r="R85" s="7" t="str">
        <f>IF($A85="","",VLOOKUP($A85,Catalogue!$A$2:$N$38,12,FALSE))</f>
        <v/>
      </c>
      <c r="S85" s="9" t="str">
        <f>IF($A85="","",VLOOKUP($A85,Catalogue!$A$2:$N$38,13,FALSE))</f>
        <v/>
      </c>
      <c r="T85" s="6"/>
      <c r="U85" s="6"/>
      <c r="V85" s="6"/>
      <c r="W85" s="6"/>
      <c r="X85" s="6"/>
      <c r="Y85" s="6"/>
      <c r="Z85" s="8" t="str">
        <f t="shared" ca="1" si="11"/>
        <v/>
      </c>
    </row>
    <row r="86" spans="1:26" s="2" customFormat="1" x14ac:dyDescent="0.35">
      <c r="A86" s="4"/>
      <c r="B86" s="9" t="str">
        <f>IF($A86="","",VLOOKUP($A86,Catalogue!$A$2:$N$38,2,FALSE))</f>
        <v/>
      </c>
      <c r="C86" s="9" t="str">
        <f>IF($A86="","",VLOOKUP($A86,Catalogue!$A$2:$N$38,3,FALSE))</f>
        <v/>
      </c>
      <c r="D86" s="5"/>
      <c r="E86" s="9" t="str">
        <f>IF($A86="","",VLOOKUP($A86,Catalogue!$A$2:$N$38,4,FALSE))</f>
        <v/>
      </c>
      <c r="F86" s="9" t="str">
        <f>IF($A86="","",VLOOKUP($A86,Catalogue!$A$2:$N$38,5,FALSE))</f>
        <v/>
      </c>
      <c r="G86" s="9" t="str">
        <f>IF($A86="","",VLOOKUP($A86,Catalogue!$A$2:$N$38,6,FALSE))</f>
        <v/>
      </c>
      <c r="H86" s="9" t="str">
        <f>IF($A86="","",VLOOKUP($A86,Catalogue!$A$2:$N$38,7,FALSE))</f>
        <v/>
      </c>
      <c r="I86" s="7" t="str">
        <f>IF($A86="","",VLOOKUP($A86,Catalogue!$A$2:$N$38,8,FALSE))</f>
        <v/>
      </c>
      <c r="J86" s="20"/>
      <c r="K86" s="7" t="str">
        <f>IF($A86="","",VLOOKUP($A86,Catalogue!$A$2:$N$38,9,FALSE))</f>
        <v/>
      </c>
      <c r="L86" s="6"/>
      <c r="M86" s="8" t="str">
        <f t="shared" si="8"/>
        <v/>
      </c>
      <c r="N86" s="7" t="str">
        <f t="shared" ca="1" si="9"/>
        <v/>
      </c>
      <c r="O86" s="7" t="str">
        <f t="shared" si="10"/>
        <v/>
      </c>
      <c r="P86" s="7" t="str">
        <f>IF($A86="","",VLOOKUP($A86,Catalogue!$A$2:$N$38,10,FALSE))</f>
        <v/>
      </c>
      <c r="Q86" s="7" t="str">
        <f>IF($A86="","",VLOOKUP($A86,Catalogue!$A$2:$N$38,11,FALSE))</f>
        <v/>
      </c>
      <c r="R86" s="7" t="str">
        <f>IF($A86="","",VLOOKUP($A86,Catalogue!$A$2:$N$38,12,FALSE))</f>
        <v/>
      </c>
      <c r="S86" s="9" t="str">
        <f>IF($A86="","",VLOOKUP($A86,Catalogue!$A$2:$N$38,13,FALSE))</f>
        <v/>
      </c>
      <c r="T86" s="6"/>
      <c r="U86" s="6"/>
      <c r="V86" s="6"/>
      <c r="W86" s="6"/>
      <c r="X86" s="6"/>
      <c r="Y86" s="6"/>
      <c r="Z86" s="8" t="str">
        <f t="shared" ca="1" si="11"/>
        <v/>
      </c>
    </row>
    <row r="87" spans="1:26" s="2" customFormat="1" x14ac:dyDescent="0.35">
      <c r="A87" s="4"/>
      <c r="B87" s="9" t="str">
        <f>IF($A87="","",VLOOKUP($A87,Catalogue!$A$2:$N$38,2,FALSE))</f>
        <v/>
      </c>
      <c r="C87" s="9" t="str">
        <f>IF($A87="","",VLOOKUP($A87,Catalogue!$A$2:$N$38,3,FALSE))</f>
        <v/>
      </c>
      <c r="D87" s="5"/>
      <c r="E87" s="9" t="str">
        <f>IF($A87="","",VLOOKUP($A87,Catalogue!$A$2:$N$38,4,FALSE))</f>
        <v/>
      </c>
      <c r="F87" s="9" t="str">
        <f>IF($A87="","",VLOOKUP($A87,Catalogue!$A$2:$N$38,5,FALSE))</f>
        <v/>
      </c>
      <c r="G87" s="9" t="str">
        <f>IF($A87="","",VLOOKUP($A87,Catalogue!$A$2:$N$38,6,FALSE))</f>
        <v/>
      </c>
      <c r="H87" s="9" t="str">
        <f>IF($A87="","",VLOOKUP($A87,Catalogue!$A$2:$N$38,7,FALSE))</f>
        <v/>
      </c>
      <c r="I87" s="7" t="str">
        <f>IF($A87="","",VLOOKUP($A87,Catalogue!$A$2:$N$38,8,FALSE))</f>
        <v/>
      </c>
      <c r="J87" s="20"/>
      <c r="K87" s="7" t="str">
        <f>IF($A87="","",VLOOKUP($A87,Catalogue!$A$2:$N$38,9,FALSE))</f>
        <v/>
      </c>
      <c r="L87" s="6"/>
      <c r="M87" s="8" t="str">
        <f t="shared" si="8"/>
        <v/>
      </c>
      <c r="N87" s="7" t="str">
        <f t="shared" ca="1" si="9"/>
        <v/>
      </c>
      <c r="O87" s="7" t="str">
        <f t="shared" si="10"/>
        <v/>
      </c>
      <c r="P87" s="7" t="str">
        <f>IF($A87="","",VLOOKUP($A87,Catalogue!$A$2:$N$38,10,FALSE))</f>
        <v/>
      </c>
      <c r="Q87" s="7" t="str">
        <f>IF($A87="","",VLOOKUP($A87,Catalogue!$A$2:$N$38,11,FALSE))</f>
        <v/>
      </c>
      <c r="R87" s="7" t="str">
        <f>IF($A87="","",VLOOKUP($A87,Catalogue!$A$2:$N$38,12,FALSE))</f>
        <v/>
      </c>
      <c r="S87" s="9" t="str">
        <f>IF($A87="","",VLOOKUP($A87,Catalogue!$A$2:$N$38,13,FALSE))</f>
        <v/>
      </c>
      <c r="T87" s="6"/>
      <c r="U87" s="6"/>
      <c r="V87" s="6"/>
      <c r="W87" s="6"/>
      <c r="X87" s="6"/>
      <c r="Y87" s="6"/>
      <c r="Z87" s="8" t="str">
        <f t="shared" ca="1" si="11"/>
        <v/>
      </c>
    </row>
    <row r="88" spans="1:26" s="2" customFormat="1" x14ac:dyDescent="0.35">
      <c r="A88" s="4"/>
      <c r="B88" s="9" t="str">
        <f>IF($A88="","",VLOOKUP($A88,Catalogue!$A$2:$N$38,2,FALSE))</f>
        <v/>
      </c>
      <c r="C88" s="9" t="str">
        <f>IF($A88="","",VLOOKUP($A88,Catalogue!$A$2:$N$38,3,FALSE))</f>
        <v/>
      </c>
      <c r="D88" s="5"/>
      <c r="E88" s="9" t="str">
        <f>IF($A88="","",VLOOKUP($A88,Catalogue!$A$2:$N$38,4,FALSE))</f>
        <v/>
      </c>
      <c r="F88" s="9" t="str">
        <f>IF($A88="","",VLOOKUP($A88,Catalogue!$A$2:$N$38,5,FALSE))</f>
        <v/>
      </c>
      <c r="G88" s="9" t="str">
        <f>IF($A88="","",VLOOKUP($A88,Catalogue!$A$2:$N$38,6,FALSE))</f>
        <v/>
      </c>
      <c r="H88" s="9" t="str">
        <f>IF($A88="","",VLOOKUP($A88,Catalogue!$A$2:$N$38,7,FALSE))</f>
        <v/>
      </c>
      <c r="I88" s="7" t="str">
        <f>IF($A88="","",VLOOKUP($A88,Catalogue!$A$2:$N$38,8,FALSE))</f>
        <v/>
      </c>
      <c r="J88" s="20"/>
      <c r="K88" s="7" t="str">
        <f>IF($A88="","",VLOOKUP($A88,Catalogue!$A$2:$N$38,9,FALSE))</f>
        <v/>
      </c>
      <c r="L88" s="6"/>
      <c r="M88" s="8" t="str">
        <f t="shared" si="8"/>
        <v/>
      </c>
      <c r="N88" s="7" t="str">
        <f t="shared" ca="1" si="9"/>
        <v/>
      </c>
      <c r="O88" s="7" t="str">
        <f t="shared" si="10"/>
        <v/>
      </c>
      <c r="P88" s="7" t="str">
        <f>IF($A88="","",VLOOKUP($A88,Catalogue!$A$2:$N$38,10,FALSE))</f>
        <v/>
      </c>
      <c r="Q88" s="7" t="str">
        <f>IF($A88="","",VLOOKUP($A88,Catalogue!$A$2:$N$38,11,FALSE))</f>
        <v/>
      </c>
      <c r="R88" s="7" t="str">
        <f>IF($A88="","",VLOOKUP($A88,Catalogue!$A$2:$N$38,12,FALSE))</f>
        <v/>
      </c>
      <c r="S88" s="9" t="str">
        <f>IF($A88="","",VLOOKUP($A88,Catalogue!$A$2:$N$38,13,FALSE))</f>
        <v/>
      </c>
      <c r="T88" s="6"/>
      <c r="U88" s="6"/>
      <c r="V88" s="6"/>
      <c r="W88" s="6"/>
      <c r="X88" s="6"/>
      <c r="Y88" s="6"/>
      <c r="Z88" s="8" t="str">
        <f t="shared" ca="1" si="11"/>
        <v/>
      </c>
    </row>
    <row r="89" spans="1:26" s="2" customFormat="1" x14ac:dyDescent="0.35">
      <c r="A89" s="4"/>
      <c r="B89" s="9" t="str">
        <f>IF($A89="","",VLOOKUP($A89,Catalogue!$A$2:$N$38,2,FALSE))</f>
        <v/>
      </c>
      <c r="C89" s="9" t="str">
        <f>IF($A89="","",VLOOKUP($A89,Catalogue!$A$2:$N$38,3,FALSE))</f>
        <v/>
      </c>
      <c r="D89" s="5"/>
      <c r="E89" s="9" t="str">
        <f>IF($A89="","",VLOOKUP($A89,Catalogue!$A$2:$N$38,4,FALSE))</f>
        <v/>
      </c>
      <c r="F89" s="9" t="str">
        <f>IF($A89="","",VLOOKUP($A89,Catalogue!$A$2:$N$38,5,FALSE))</f>
        <v/>
      </c>
      <c r="G89" s="9" t="str">
        <f>IF($A89="","",VLOOKUP($A89,Catalogue!$A$2:$N$38,6,FALSE))</f>
        <v/>
      </c>
      <c r="H89" s="9" t="str">
        <f>IF($A89="","",VLOOKUP($A89,Catalogue!$A$2:$N$38,7,FALSE))</f>
        <v/>
      </c>
      <c r="I89" s="7" t="str">
        <f>IF($A89="","",VLOOKUP($A89,Catalogue!$A$2:$N$38,8,FALSE))</f>
        <v/>
      </c>
      <c r="J89" s="20"/>
      <c r="K89" s="7" t="str">
        <f>IF($A89="","",VLOOKUP($A89,Catalogue!$A$2:$N$38,9,FALSE))</f>
        <v/>
      </c>
      <c r="L89" s="6"/>
      <c r="M89" s="8" t="str">
        <f t="shared" si="8"/>
        <v/>
      </c>
      <c r="N89" s="7" t="str">
        <f t="shared" ca="1" si="9"/>
        <v/>
      </c>
      <c r="O89" s="7" t="str">
        <f t="shared" si="10"/>
        <v/>
      </c>
      <c r="P89" s="7" t="str">
        <f>IF($A89="","",VLOOKUP($A89,Catalogue!$A$2:$N$38,10,FALSE))</f>
        <v/>
      </c>
      <c r="Q89" s="7" t="str">
        <f>IF($A89="","",VLOOKUP($A89,Catalogue!$A$2:$N$38,11,FALSE))</f>
        <v/>
      </c>
      <c r="R89" s="7" t="str">
        <f>IF($A89="","",VLOOKUP($A89,Catalogue!$A$2:$N$38,12,FALSE))</f>
        <v/>
      </c>
      <c r="S89" s="9" t="str">
        <f>IF($A89="","",VLOOKUP($A89,Catalogue!$A$2:$N$38,13,FALSE))</f>
        <v/>
      </c>
      <c r="T89" s="6"/>
      <c r="U89" s="6"/>
      <c r="V89" s="6"/>
      <c r="W89" s="6"/>
      <c r="X89" s="6"/>
      <c r="Y89" s="6"/>
      <c r="Z89" s="8" t="str">
        <f t="shared" ca="1" si="11"/>
        <v/>
      </c>
    </row>
    <row r="90" spans="1:26" s="2" customFormat="1" x14ac:dyDescent="0.35">
      <c r="A90" s="4"/>
      <c r="B90" s="9" t="str">
        <f>IF($A90="","",VLOOKUP($A90,Catalogue!$A$2:$N$38,2,FALSE))</f>
        <v/>
      </c>
      <c r="C90" s="9" t="str">
        <f>IF($A90="","",VLOOKUP($A90,Catalogue!$A$2:$N$38,3,FALSE))</f>
        <v/>
      </c>
      <c r="D90" s="5"/>
      <c r="E90" s="9" t="str">
        <f>IF($A90="","",VLOOKUP($A90,Catalogue!$A$2:$N$38,4,FALSE))</f>
        <v/>
      </c>
      <c r="F90" s="9" t="str">
        <f>IF($A90="","",VLOOKUP($A90,Catalogue!$A$2:$N$38,5,FALSE))</f>
        <v/>
      </c>
      <c r="G90" s="9" t="str">
        <f>IF($A90="","",VLOOKUP($A90,Catalogue!$A$2:$N$38,6,FALSE))</f>
        <v/>
      </c>
      <c r="H90" s="9" t="str">
        <f>IF($A90="","",VLOOKUP($A90,Catalogue!$A$2:$N$38,7,FALSE))</f>
        <v/>
      </c>
      <c r="I90" s="7" t="str">
        <f>IF($A90="","",VLOOKUP($A90,Catalogue!$A$2:$N$38,8,FALSE))</f>
        <v/>
      </c>
      <c r="J90" s="20"/>
      <c r="K90" s="7" t="str">
        <f>IF($A90="","",VLOOKUP($A90,Catalogue!$A$2:$N$38,9,FALSE))</f>
        <v/>
      </c>
      <c r="L90" s="6"/>
      <c r="M90" s="8" t="str">
        <f t="shared" si="8"/>
        <v/>
      </c>
      <c r="N90" s="7" t="str">
        <f t="shared" ca="1" si="9"/>
        <v/>
      </c>
      <c r="O90" s="7" t="str">
        <f t="shared" si="10"/>
        <v/>
      </c>
      <c r="P90" s="7" t="str">
        <f>IF($A90="","",VLOOKUP($A90,Catalogue!$A$2:$N$38,10,FALSE))</f>
        <v/>
      </c>
      <c r="Q90" s="7" t="str">
        <f>IF($A90="","",VLOOKUP($A90,Catalogue!$A$2:$N$38,11,FALSE))</f>
        <v/>
      </c>
      <c r="R90" s="7" t="str">
        <f>IF($A90="","",VLOOKUP($A90,Catalogue!$A$2:$N$38,12,FALSE))</f>
        <v/>
      </c>
      <c r="S90" s="9" t="str">
        <f>IF($A90="","",VLOOKUP($A90,Catalogue!$A$2:$N$38,13,FALSE))</f>
        <v/>
      </c>
      <c r="T90" s="6"/>
      <c r="U90" s="6"/>
      <c r="V90" s="6"/>
      <c r="W90" s="6"/>
      <c r="X90" s="6"/>
      <c r="Y90" s="6"/>
      <c r="Z90" s="8" t="str">
        <f t="shared" ca="1" si="11"/>
        <v/>
      </c>
    </row>
    <row r="91" spans="1:26" s="2" customFormat="1" x14ac:dyDescent="0.35">
      <c r="A91" s="4"/>
      <c r="B91" s="9" t="str">
        <f>IF($A91="","",VLOOKUP($A91,Catalogue!$A$2:$N$38,2,FALSE))</f>
        <v/>
      </c>
      <c r="C91" s="9" t="str">
        <f>IF($A91="","",VLOOKUP($A91,Catalogue!$A$2:$N$38,3,FALSE))</f>
        <v/>
      </c>
      <c r="D91" s="5"/>
      <c r="E91" s="9" t="str">
        <f>IF($A91="","",VLOOKUP($A91,Catalogue!$A$2:$N$38,4,FALSE))</f>
        <v/>
      </c>
      <c r="F91" s="9" t="str">
        <f>IF($A91="","",VLOOKUP($A91,Catalogue!$A$2:$N$38,5,FALSE))</f>
        <v/>
      </c>
      <c r="G91" s="9" t="str">
        <f>IF($A91="","",VLOOKUP($A91,Catalogue!$A$2:$N$38,6,FALSE))</f>
        <v/>
      </c>
      <c r="H91" s="9" t="str">
        <f>IF($A91="","",VLOOKUP($A91,Catalogue!$A$2:$N$38,7,FALSE))</f>
        <v/>
      </c>
      <c r="I91" s="7" t="str">
        <f>IF($A91="","",VLOOKUP($A91,Catalogue!$A$2:$N$38,8,FALSE))</f>
        <v/>
      </c>
      <c r="J91" s="20"/>
      <c r="K91" s="7" t="str">
        <f>IF($A91="","",VLOOKUP($A91,Catalogue!$A$2:$N$38,9,FALSE))</f>
        <v/>
      </c>
      <c r="L91" s="6"/>
      <c r="M91" s="8" t="str">
        <f t="shared" si="8"/>
        <v/>
      </c>
      <c r="N91" s="7" t="str">
        <f t="shared" ca="1" si="9"/>
        <v/>
      </c>
      <c r="O91" s="7" t="str">
        <f t="shared" si="10"/>
        <v/>
      </c>
      <c r="P91" s="7" t="str">
        <f>IF($A91="","",VLOOKUP($A91,Catalogue!$A$2:$N$38,10,FALSE))</f>
        <v/>
      </c>
      <c r="Q91" s="7" t="str">
        <f>IF($A91="","",VLOOKUP($A91,Catalogue!$A$2:$N$38,11,FALSE))</f>
        <v/>
      </c>
      <c r="R91" s="7" t="str">
        <f>IF($A91="","",VLOOKUP($A91,Catalogue!$A$2:$N$38,12,FALSE))</f>
        <v/>
      </c>
      <c r="S91" s="9" t="str">
        <f>IF($A91="","",VLOOKUP($A91,Catalogue!$A$2:$N$38,13,FALSE))</f>
        <v/>
      </c>
      <c r="T91" s="6"/>
      <c r="U91" s="6"/>
      <c r="V91" s="6"/>
      <c r="W91" s="6"/>
      <c r="X91" s="6"/>
      <c r="Y91" s="6"/>
      <c r="Z91" s="8" t="str">
        <f t="shared" ca="1" si="11"/>
        <v/>
      </c>
    </row>
    <row r="92" spans="1:26" s="2" customFormat="1" x14ac:dyDescent="0.35">
      <c r="A92" s="4"/>
      <c r="B92" s="9" t="str">
        <f>IF($A92="","",VLOOKUP($A92,Catalogue!$A$2:$N$38,2,FALSE))</f>
        <v/>
      </c>
      <c r="C92" s="9" t="str">
        <f>IF($A92="","",VLOOKUP($A92,Catalogue!$A$2:$N$38,3,FALSE))</f>
        <v/>
      </c>
      <c r="D92" s="5"/>
      <c r="E92" s="9" t="str">
        <f>IF($A92="","",VLOOKUP($A92,Catalogue!$A$2:$N$38,4,FALSE))</f>
        <v/>
      </c>
      <c r="F92" s="9" t="str">
        <f>IF($A92="","",VLOOKUP($A92,Catalogue!$A$2:$N$38,5,FALSE))</f>
        <v/>
      </c>
      <c r="G92" s="9" t="str">
        <f>IF($A92="","",VLOOKUP($A92,Catalogue!$A$2:$N$38,6,FALSE))</f>
        <v/>
      </c>
      <c r="H92" s="9" t="str">
        <f>IF($A92="","",VLOOKUP($A92,Catalogue!$A$2:$N$38,7,FALSE))</f>
        <v/>
      </c>
      <c r="I92" s="7" t="str">
        <f>IF($A92="","",VLOOKUP($A92,Catalogue!$A$2:$N$38,8,FALSE))</f>
        <v/>
      </c>
      <c r="J92" s="20"/>
      <c r="K92" s="7" t="str">
        <f>IF($A92="","",VLOOKUP($A92,Catalogue!$A$2:$N$38,9,FALSE))</f>
        <v/>
      </c>
      <c r="L92" s="6"/>
      <c r="M92" s="8" t="str">
        <f t="shared" si="8"/>
        <v/>
      </c>
      <c r="N92" s="7" t="str">
        <f t="shared" ca="1" si="9"/>
        <v/>
      </c>
      <c r="O92" s="7" t="str">
        <f t="shared" si="10"/>
        <v/>
      </c>
      <c r="P92" s="7" t="str">
        <f>IF($A92="","",VLOOKUP($A92,Catalogue!$A$2:$N$38,10,FALSE))</f>
        <v/>
      </c>
      <c r="Q92" s="7" t="str">
        <f>IF($A92="","",VLOOKUP($A92,Catalogue!$A$2:$N$38,11,FALSE))</f>
        <v/>
      </c>
      <c r="R92" s="7" t="str">
        <f>IF($A92="","",VLOOKUP($A92,Catalogue!$A$2:$N$38,12,FALSE))</f>
        <v/>
      </c>
      <c r="S92" s="9" t="str">
        <f>IF($A92="","",VLOOKUP($A92,Catalogue!$A$2:$N$38,13,FALSE))</f>
        <v/>
      </c>
      <c r="T92" s="6"/>
      <c r="U92" s="6"/>
      <c r="V92" s="6"/>
      <c r="W92" s="6"/>
      <c r="X92" s="6"/>
      <c r="Y92" s="6"/>
      <c r="Z92" s="8" t="str">
        <f t="shared" ca="1" si="11"/>
        <v/>
      </c>
    </row>
    <row r="93" spans="1:26" s="2" customFormat="1" x14ac:dyDescent="0.35">
      <c r="A93" s="4"/>
      <c r="B93" s="9" t="str">
        <f>IF($A93="","",VLOOKUP($A93,Catalogue!$A$2:$N$38,2,FALSE))</f>
        <v/>
      </c>
      <c r="C93" s="9" t="str">
        <f>IF($A93="","",VLOOKUP($A93,Catalogue!$A$2:$N$38,3,FALSE))</f>
        <v/>
      </c>
      <c r="D93" s="5"/>
      <c r="E93" s="9" t="str">
        <f>IF($A93="","",VLOOKUP($A93,Catalogue!$A$2:$N$38,4,FALSE))</f>
        <v/>
      </c>
      <c r="F93" s="9" t="str">
        <f>IF($A93="","",VLOOKUP($A93,Catalogue!$A$2:$N$38,5,FALSE))</f>
        <v/>
      </c>
      <c r="G93" s="9" t="str">
        <f>IF($A93="","",VLOOKUP($A93,Catalogue!$A$2:$N$38,6,FALSE))</f>
        <v/>
      </c>
      <c r="H93" s="9" t="str">
        <f>IF($A93="","",VLOOKUP($A93,Catalogue!$A$2:$N$38,7,FALSE))</f>
        <v/>
      </c>
      <c r="I93" s="7" t="str">
        <f>IF($A93="","",VLOOKUP($A93,Catalogue!$A$2:$N$38,8,FALSE))</f>
        <v/>
      </c>
      <c r="J93" s="20"/>
      <c r="K93" s="7" t="str">
        <f>IF($A93="","",VLOOKUP($A93,Catalogue!$A$2:$N$38,9,FALSE))</f>
        <v/>
      </c>
      <c r="L93" s="6"/>
      <c r="M93" s="8" t="str">
        <f t="shared" si="8"/>
        <v/>
      </c>
      <c r="N93" s="7" t="str">
        <f t="shared" ca="1" si="9"/>
        <v/>
      </c>
      <c r="O93" s="7" t="str">
        <f t="shared" si="10"/>
        <v/>
      </c>
      <c r="P93" s="7" t="str">
        <f>IF($A93="","",VLOOKUP($A93,Catalogue!$A$2:$N$38,10,FALSE))</f>
        <v/>
      </c>
      <c r="Q93" s="7" t="str">
        <f>IF($A93="","",VLOOKUP($A93,Catalogue!$A$2:$N$38,11,FALSE))</f>
        <v/>
      </c>
      <c r="R93" s="7" t="str">
        <f>IF($A93="","",VLOOKUP($A93,Catalogue!$A$2:$N$38,12,FALSE))</f>
        <v/>
      </c>
      <c r="S93" s="9" t="str">
        <f>IF($A93="","",VLOOKUP($A93,Catalogue!$A$2:$N$38,13,FALSE))</f>
        <v/>
      </c>
      <c r="T93" s="6"/>
      <c r="U93" s="6"/>
      <c r="V93" s="6"/>
      <c r="W93" s="6"/>
      <c r="X93" s="6"/>
      <c r="Y93" s="6"/>
      <c r="Z93" s="8" t="str">
        <f t="shared" ca="1" si="11"/>
        <v/>
      </c>
    </row>
    <row r="94" spans="1:26" s="2" customFormat="1" x14ac:dyDescent="0.35">
      <c r="A94" s="4"/>
      <c r="B94" s="9" t="str">
        <f>IF($A94="","",VLOOKUP($A94,Catalogue!$A$2:$N$38,2,FALSE))</f>
        <v/>
      </c>
      <c r="C94" s="9" t="str">
        <f>IF($A94="","",VLOOKUP($A94,Catalogue!$A$2:$N$38,3,FALSE))</f>
        <v/>
      </c>
      <c r="D94" s="5"/>
      <c r="E94" s="9" t="str">
        <f>IF($A94="","",VLOOKUP($A94,Catalogue!$A$2:$N$38,4,FALSE))</f>
        <v/>
      </c>
      <c r="F94" s="9" t="str">
        <f>IF($A94="","",VLOOKUP($A94,Catalogue!$A$2:$N$38,5,FALSE))</f>
        <v/>
      </c>
      <c r="G94" s="9" t="str">
        <f>IF($A94="","",VLOOKUP($A94,Catalogue!$A$2:$N$38,6,FALSE))</f>
        <v/>
      </c>
      <c r="H94" s="9" t="str">
        <f>IF($A94="","",VLOOKUP($A94,Catalogue!$A$2:$N$38,7,FALSE))</f>
        <v/>
      </c>
      <c r="I94" s="7" t="str">
        <f>IF($A94="","",VLOOKUP($A94,Catalogue!$A$2:$N$38,8,FALSE))</f>
        <v/>
      </c>
      <c r="J94" s="20"/>
      <c r="K94" s="7" t="str">
        <f>IF($A94="","",VLOOKUP($A94,Catalogue!$A$2:$N$38,9,FALSE))</f>
        <v/>
      </c>
      <c r="L94" s="6"/>
      <c r="M94" s="8" t="str">
        <f t="shared" si="8"/>
        <v/>
      </c>
      <c r="N94" s="7" t="str">
        <f t="shared" ca="1" si="9"/>
        <v/>
      </c>
      <c r="O94" s="7" t="str">
        <f t="shared" si="10"/>
        <v/>
      </c>
      <c r="P94" s="7" t="str">
        <f>IF($A94="","",VLOOKUP($A94,Catalogue!$A$2:$N$38,10,FALSE))</f>
        <v/>
      </c>
      <c r="Q94" s="7" t="str">
        <f>IF($A94="","",VLOOKUP($A94,Catalogue!$A$2:$N$38,11,FALSE))</f>
        <v/>
      </c>
      <c r="R94" s="7" t="str">
        <f>IF($A94="","",VLOOKUP($A94,Catalogue!$A$2:$N$38,12,FALSE))</f>
        <v/>
      </c>
      <c r="S94" s="9" t="str">
        <f>IF($A94="","",VLOOKUP($A94,Catalogue!$A$2:$N$38,13,FALSE))</f>
        <v/>
      </c>
      <c r="T94" s="6"/>
      <c r="U94" s="6"/>
      <c r="V94" s="6"/>
      <c r="W94" s="6"/>
      <c r="X94" s="6"/>
      <c r="Y94" s="6"/>
      <c r="Z94" s="8" t="str">
        <f t="shared" ca="1" si="11"/>
        <v/>
      </c>
    </row>
    <row r="95" spans="1:26" s="2" customFormat="1" x14ac:dyDescent="0.35">
      <c r="A95" s="4"/>
      <c r="B95" s="9" t="str">
        <f>IF($A95="","",VLOOKUP($A95,Catalogue!$A$2:$N$38,2,FALSE))</f>
        <v/>
      </c>
      <c r="C95" s="9" t="str">
        <f>IF($A95="","",VLOOKUP($A95,Catalogue!$A$2:$N$38,3,FALSE))</f>
        <v/>
      </c>
      <c r="D95" s="5"/>
      <c r="E95" s="9" t="str">
        <f>IF($A95="","",VLOOKUP($A95,Catalogue!$A$2:$N$38,4,FALSE))</f>
        <v/>
      </c>
      <c r="F95" s="9" t="str">
        <f>IF($A95="","",VLOOKUP($A95,Catalogue!$A$2:$N$38,5,FALSE))</f>
        <v/>
      </c>
      <c r="G95" s="9" t="str">
        <f>IF($A95="","",VLOOKUP($A95,Catalogue!$A$2:$N$38,6,FALSE))</f>
        <v/>
      </c>
      <c r="H95" s="9" t="str">
        <f>IF($A95="","",VLOOKUP($A95,Catalogue!$A$2:$N$38,7,FALSE))</f>
        <v/>
      </c>
      <c r="I95" s="7" t="str">
        <f>IF($A95="","",VLOOKUP($A95,Catalogue!$A$2:$N$38,8,FALSE))</f>
        <v/>
      </c>
      <c r="J95" s="20"/>
      <c r="K95" s="7" t="str">
        <f>IF($A95="","",VLOOKUP($A95,Catalogue!$A$2:$N$38,9,FALSE))</f>
        <v/>
      </c>
      <c r="L95" s="6"/>
      <c r="M95" s="8" t="str">
        <f t="shared" si="8"/>
        <v/>
      </c>
      <c r="N95" s="7" t="str">
        <f t="shared" ca="1" si="9"/>
        <v/>
      </c>
      <c r="O95" s="7" t="str">
        <f t="shared" si="10"/>
        <v/>
      </c>
      <c r="P95" s="7" t="str">
        <f>IF($A95="","",VLOOKUP($A95,Catalogue!$A$2:$N$38,10,FALSE))</f>
        <v/>
      </c>
      <c r="Q95" s="7" t="str">
        <f>IF($A95="","",VLOOKUP($A95,Catalogue!$A$2:$N$38,11,FALSE))</f>
        <v/>
      </c>
      <c r="R95" s="7" t="str">
        <f>IF($A95="","",VLOOKUP($A95,Catalogue!$A$2:$N$38,12,FALSE))</f>
        <v/>
      </c>
      <c r="S95" s="9" t="str">
        <f>IF($A95="","",VLOOKUP($A95,Catalogue!$A$2:$N$38,13,FALSE))</f>
        <v/>
      </c>
      <c r="T95" s="6"/>
      <c r="U95" s="6"/>
      <c r="V95" s="6"/>
      <c r="W95" s="6"/>
      <c r="X95" s="6"/>
      <c r="Y95" s="6"/>
      <c r="Z95" s="8" t="str">
        <f t="shared" ca="1" si="11"/>
        <v/>
      </c>
    </row>
    <row r="96" spans="1:26" s="2" customFormat="1" x14ac:dyDescent="0.35">
      <c r="A96" s="4"/>
      <c r="B96" s="9" t="str">
        <f>IF($A96="","",VLOOKUP($A96,Catalogue!$A$2:$N$38,2,FALSE))</f>
        <v/>
      </c>
      <c r="C96" s="9" t="str">
        <f>IF($A96="","",VLOOKUP($A96,Catalogue!$A$2:$N$38,3,FALSE))</f>
        <v/>
      </c>
      <c r="D96" s="5"/>
      <c r="E96" s="9" t="str">
        <f>IF($A96="","",VLOOKUP($A96,Catalogue!$A$2:$N$38,4,FALSE))</f>
        <v/>
      </c>
      <c r="F96" s="9" t="str">
        <f>IF($A96="","",VLOOKUP($A96,Catalogue!$A$2:$N$38,5,FALSE))</f>
        <v/>
      </c>
      <c r="G96" s="9" t="str">
        <f>IF($A96="","",VLOOKUP($A96,Catalogue!$A$2:$N$38,6,FALSE))</f>
        <v/>
      </c>
      <c r="H96" s="9" t="str">
        <f>IF($A96="","",VLOOKUP($A96,Catalogue!$A$2:$N$38,7,FALSE))</f>
        <v/>
      </c>
      <c r="I96" s="7" t="str">
        <f>IF($A96="","",VLOOKUP($A96,Catalogue!$A$2:$N$38,8,FALSE))</f>
        <v/>
      </c>
      <c r="J96" s="20"/>
      <c r="K96" s="7" t="str">
        <f>IF($A96="","",VLOOKUP($A96,Catalogue!$A$2:$N$38,9,FALSE))</f>
        <v/>
      </c>
      <c r="L96" s="6"/>
      <c r="M96" s="8" t="str">
        <f t="shared" si="8"/>
        <v/>
      </c>
      <c r="N96" s="7" t="str">
        <f t="shared" ca="1" si="9"/>
        <v/>
      </c>
      <c r="O96" s="7" t="str">
        <f t="shared" si="10"/>
        <v/>
      </c>
      <c r="P96" s="7" t="str">
        <f>IF($A96="","",VLOOKUP($A96,Catalogue!$A$2:$N$38,10,FALSE))</f>
        <v/>
      </c>
      <c r="Q96" s="7" t="str">
        <f>IF($A96="","",VLOOKUP($A96,Catalogue!$A$2:$N$38,11,FALSE))</f>
        <v/>
      </c>
      <c r="R96" s="7" t="str">
        <f>IF($A96="","",VLOOKUP($A96,Catalogue!$A$2:$N$38,12,FALSE))</f>
        <v/>
      </c>
      <c r="S96" s="9" t="str">
        <f>IF($A96="","",VLOOKUP($A96,Catalogue!$A$2:$N$38,13,FALSE))</f>
        <v/>
      </c>
      <c r="T96" s="6"/>
      <c r="U96" s="6"/>
      <c r="V96" s="6"/>
      <c r="W96" s="6"/>
      <c r="X96" s="6"/>
      <c r="Y96" s="6"/>
      <c r="Z96" s="8" t="str">
        <f t="shared" ca="1" si="11"/>
        <v/>
      </c>
    </row>
    <row r="97" spans="1:26" s="2" customFormat="1" x14ac:dyDescent="0.35">
      <c r="A97" s="4"/>
      <c r="B97" s="9" t="str">
        <f>IF($A97="","",VLOOKUP($A97,Catalogue!$A$2:$N$38,2,FALSE))</f>
        <v/>
      </c>
      <c r="C97" s="9" t="str">
        <f>IF($A97="","",VLOOKUP($A97,Catalogue!$A$2:$N$38,3,FALSE))</f>
        <v/>
      </c>
      <c r="D97" s="5"/>
      <c r="E97" s="9" t="str">
        <f>IF($A97="","",VLOOKUP($A97,Catalogue!$A$2:$N$38,4,FALSE))</f>
        <v/>
      </c>
      <c r="F97" s="9" t="str">
        <f>IF($A97="","",VLOOKUP($A97,Catalogue!$A$2:$N$38,5,FALSE))</f>
        <v/>
      </c>
      <c r="G97" s="9" t="str">
        <f>IF($A97="","",VLOOKUP($A97,Catalogue!$A$2:$N$38,6,FALSE))</f>
        <v/>
      </c>
      <c r="H97" s="9" t="str">
        <f>IF($A97="","",VLOOKUP($A97,Catalogue!$A$2:$N$38,7,FALSE))</f>
        <v/>
      </c>
      <c r="I97" s="7" t="str">
        <f>IF($A97="","",VLOOKUP($A97,Catalogue!$A$2:$N$38,8,FALSE))</f>
        <v/>
      </c>
      <c r="J97" s="20"/>
      <c r="K97" s="7" t="str">
        <f>IF($A97="","",VLOOKUP($A97,Catalogue!$A$2:$N$38,9,FALSE))</f>
        <v/>
      </c>
      <c r="L97" s="6"/>
      <c r="M97" s="8" t="str">
        <f t="shared" si="8"/>
        <v/>
      </c>
      <c r="N97" s="7" t="str">
        <f t="shared" ca="1" si="9"/>
        <v/>
      </c>
      <c r="O97" s="7" t="str">
        <f t="shared" si="10"/>
        <v/>
      </c>
      <c r="P97" s="7" t="str">
        <f>IF($A97="","",VLOOKUP($A97,Catalogue!$A$2:$N$38,10,FALSE))</f>
        <v/>
      </c>
      <c r="Q97" s="7" t="str">
        <f>IF($A97="","",VLOOKUP($A97,Catalogue!$A$2:$N$38,11,FALSE))</f>
        <v/>
      </c>
      <c r="R97" s="7" t="str">
        <f>IF($A97="","",VLOOKUP($A97,Catalogue!$A$2:$N$38,12,FALSE))</f>
        <v/>
      </c>
      <c r="S97" s="9" t="str">
        <f>IF($A97="","",VLOOKUP($A97,Catalogue!$A$2:$N$38,13,FALSE))</f>
        <v/>
      </c>
      <c r="T97" s="6"/>
      <c r="U97" s="6"/>
      <c r="V97" s="6"/>
      <c r="W97" s="6"/>
      <c r="X97" s="6"/>
      <c r="Y97" s="6"/>
      <c r="Z97" s="8" t="str">
        <f t="shared" ca="1" si="11"/>
        <v/>
      </c>
    </row>
    <row r="98" spans="1:26" s="2" customFormat="1" x14ac:dyDescent="0.35">
      <c r="A98" s="4"/>
      <c r="B98" s="9" t="str">
        <f>IF($A98="","",VLOOKUP($A98,Catalogue!$A$2:$N$38,2,FALSE))</f>
        <v/>
      </c>
      <c r="C98" s="9" t="str">
        <f>IF($A98="","",VLOOKUP($A98,Catalogue!$A$2:$N$38,3,FALSE))</f>
        <v/>
      </c>
      <c r="D98" s="5"/>
      <c r="E98" s="9" t="str">
        <f>IF($A98="","",VLOOKUP($A98,Catalogue!$A$2:$N$38,4,FALSE))</f>
        <v/>
      </c>
      <c r="F98" s="9" t="str">
        <f>IF($A98="","",VLOOKUP($A98,Catalogue!$A$2:$N$38,5,FALSE))</f>
        <v/>
      </c>
      <c r="G98" s="9" t="str">
        <f>IF($A98="","",VLOOKUP($A98,Catalogue!$A$2:$N$38,6,FALSE))</f>
        <v/>
      </c>
      <c r="H98" s="9" t="str">
        <f>IF($A98="","",VLOOKUP($A98,Catalogue!$A$2:$N$38,7,FALSE))</f>
        <v/>
      </c>
      <c r="I98" s="7" t="str">
        <f>IF($A98="","",VLOOKUP($A98,Catalogue!$A$2:$N$38,8,FALSE))</f>
        <v/>
      </c>
      <c r="J98" s="20"/>
      <c r="K98" s="7" t="str">
        <f>IF($A98="","",VLOOKUP($A98,Catalogue!$A$2:$N$38,9,FALSE))</f>
        <v/>
      </c>
      <c r="L98" s="6"/>
      <c r="M98" s="8" t="str">
        <f t="shared" ref="M98:M126" si="12">IF(OR(ISBLANK($L98),AND(ISBLANK($I98),ISBLANK($J98))),"",EDATE($L98,IF($J98&lt;&gt;"",$J98,$I98)))</f>
        <v/>
      </c>
      <c r="N98" s="7" t="str">
        <f t="shared" ref="N98:N126" ca="1" si="13">IF($M98="","",$M98-TODAY())</f>
        <v/>
      </c>
      <c r="O98" s="7" t="str">
        <f t="shared" ref="O98:O126" si="14">IF($M98="","",IF($N98&lt;0,"EN RETARD",IF($N98&lt;=30,"A PROGRAMMER","CONFORME")))</f>
        <v/>
      </c>
      <c r="P98" s="7" t="str">
        <f>IF($A98="","",VLOOKUP($A98,Catalogue!$A$2:$N$38,10,FALSE))</f>
        <v/>
      </c>
      <c r="Q98" s="7" t="str">
        <f>IF($A98="","",VLOOKUP($A98,Catalogue!$A$2:$N$38,11,FALSE))</f>
        <v/>
      </c>
      <c r="R98" s="7" t="str">
        <f>IF($A98="","",VLOOKUP($A98,Catalogue!$A$2:$N$38,12,FALSE))</f>
        <v/>
      </c>
      <c r="S98" s="9" t="str">
        <f>IF($A98="","",VLOOKUP($A98,Catalogue!$A$2:$N$38,13,FALSE))</f>
        <v/>
      </c>
      <c r="T98" s="6"/>
      <c r="U98" s="6"/>
      <c r="V98" s="6"/>
      <c r="W98" s="6"/>
      <c r="X98" s="6"/>
      <c r="Y98" s="6"/>
      <c r="Z98" s="8" t="str">
        <f t="shared" ref="Z98:Z126" ca="1" si="15">IF(OR($M98="",$M98&lt;TODAY()),"",$M98+ROW()/1000000)</f>
        <v/>
      </c>
    </row>
    <row r="99" spans="1:26" s="2" customFormat="1" x14ac:dyDescent="0.35">
      <c r="A99" s="4"/>
      <c r="B99" s="9" t="str">
        <f>IF($A99="","",VLOOKUP($A99,Catalogue!$A$2:$N$38,2,FALSE))</f>
        <v/>
      </c>
      <c r="C99" s="9" t="str">
        <f>IF($A99="","",VLOOKUP($A99,Catalogue!$A$2:$N$38,3,FALSE))</f>
        <v/>
      </c>
      <c r="D99" s="5"/>
      <c r="E99" s="9" t="str">
        <f>IF($A99="","",VLOOKUP($A99,Catalogue!$A$2:$N$38,4,FALSE))</f>
        <v/>
      </c>
      <c r="F99" s="9" t="str">
        <f>IF($A99="","",VLOOKUP($A99,Catalogue!$A$2:$N$38,5,FALSE))</f>
        <v/>
      </c>
      <c r="G99" s="9" t="str">
        <f>IF($A99="","",VLOOKUP($A99,Catalogue!$A$2:$N$38,6,FALSE))</f>
        <v/>
      </c>
      <c r="H99" s="9" t="str">
        <f>IF($A99="","",VLOOKUP($A99,Catalogue!$A$2:$N$38,7,FALSE))</f>
        <v/>
      </c>
      <c r="I99" s="7" t="str">
        <f>IF($A99="","",VLOOKUP($A99,Catalogue!$A$2:$N$38,8,FALSE))</f>
        <v/>
      </c>
      <c r="J99" s="20"/>
      <c r="K99" s="7" t="str">
        <f>IF($A99="","",VLOOKUP($A99,Catalogue!$A$2:$N$38,9,FALSE))</f>
        <v/>
      </c>
      <c r="L99" s="6"/>
      <c r="M99" s="8" t="str">
        <f t="shared" si="12"/>
        <v/>
      </c>
      <c r="N99" s="7" t="str">
        <f t="shared" ca="1" si="13"/>
        <v/>
      </c>
      <c r="O99" s="7" t="str">
        <f t="shared" si="14"/>
        <v/>
      </c>
      <c r="P99" s="7" t="str">
        <f>IF($A99="","",VLOOKUP($A99,Catalogue!$A$2:$N$38,10,FALSE))</f>
        <v/>
      </c>
      <c r="Q99" s="7" t="str">
        <f>IF($A99="","",VLOOKUP($A99,Catalogue!$A$2:$N$38,11,FALSE))</f>
        <v/>
      </c>
      <c r="R99" s="7" t="str">
        <f>IF($A99="","",VLOOKUP($A99,Catalogue!$A$2:$N$38,12,FALSE))</f>
        <v/>
      </c>
      <c r="S99" s="9" t="str">
        <f>IF($A99="","",VLOOKUP($A99,Catalogue!$A$2:$N$38,13,FALSE))</f>
        <v/>
      </c>
      <c r="T99" s="6"/>
      <c r="U99" s="6"/>
      <c r="V99" s="6"/>
      <c r="W99" s="6"/>
      <c r="X99" s="6"/>
      <c r="Y99" s="6"/>
      <c r="Z99" s="8" t="str">
        <f t="shared" ca="1" si="15"/>
        <v/>
      </c>
    </row>
    <row r="100" spans="1:26" s="2" customFormat="1" x14ac:dyDescent="0.35">
      <c r="A100" s="4"/>
      <c r="B100" s="9" t="str">
        <f>IF($A100="","",VLOOKUP($A100,Catalogue!$A$2:$N$38,2,FALSE))</f>
        <v/>
      </c>
      <c r="C100" s="9" t="str">
        <f>IF($A100="","",VLOOKUP($A100,Catalogue!$A$2:$N$38,3,FALSE))</f>
        <v/>
      </c>
      <c r="D100" s="5"/>
      <c r="E100" s="9" t="str">
        <f>IF($A100="","",VLOOKUP($A100,Catalogue!$A$2:$N$38,4,FALSE))</f>
        <v/>
      </c>
      <c r="F100" s="9" t="str">
        <f>IF($A100="","",VLOOKUP($A100,Catalogue!$A$2:$N$38,5,FALSE))</f>
        <v/>
      </c>
      <c r="G100" s="9" t="str">
        <f>IF($A100="","",VLOOKUP($A100,Catalogue!$A$2:$N$38,6,FALSE))</f>
        <v/>
      </c>
      <c r="H100" s="9" t="str">
        <f>IF($A100="","",VLOOKUP($A100,Catalogue!$A$2:$N$38,7,FALSE))</f>
        <v/>
      </c>
      <c r="I100" s="7" t="str">
        <f>IF($A100="","",VLOOKUP($A100,Catalogue!$A$2:$N$38,8,FALSE))</f>
        <v/>
      </c>
      <c r="J100" s="20"/>
      <c r="K100" s="7" t="str">
        <f>IF($A100="","",VLOOKUP($A100,Catalogue!$A$2:$N$38,9,FALSE))</f>
        <v/>
      </c>
      <c r="L100" s="6"/>
      <c r="M100" s="8" t="str">
        <f t="shared" si="12"/>
        <v/>
      </c>
      <c r="N100" s="7" t="str">
        <f t="shared" ca="1" si="13"/>
        <v/>
      </c>
      <c r="O100" s="7" t="str">
        <f t="shared" si="14"/>
        <v/>
      </c>
      <c r="P100" s="7" t="str">
        <f>IF($A100="","",VLOOKUP($A100,Catalogue!$A$2:$N$38,10,FALSE))</f>
        <v/>
      </c>
      <c r="Q100" s="7" t="str">
        <f>IF($A100="","",VLOOKUP($A100,Catalogue!$A$2:$N$38,11,FALSE))</f>
        <v/>
      </c>
      <c r="R100" s="7" t="str">
        <f>IF($A100="","",VLOOKUP($A100,Catalogue!$A$2:$N$38,12,FALSE))</f>
        <v/>
      </c>
      <c r="S100" s="9" t="str">
        <f>IF($A100="","",VLOOKUP($A100,Catalogue!$A$2:$N$38,13,FALSE))</f>
        <v/>
      </c>
      <c r="T100" s="6"/>
      <c r="U100" s="6"/>
      <c r="V100" s="6"/>
      <c r="W100" s="6"/>
      <c r="X100" s="6"/>
      <c r="Y100" s="6"/>
      <c r="Z100" s="8" t="str">
        <f t="shared" ca="1" si="15"/>
        <v/>
      </c>
    </row>
    <row r="101" spans="1:26" s="2" customFormat="1" x14ac:dyDescent="0.35">
      <c r="A101" s="4"/>
      <c r="B101" s="9" t="str">
        <f>IF($A101="","",VLOOKUP($A101,Catalogue!$A$2:$N$38,2,FALSE))</f>
        <v/>
      </c>
      <c r="C101" s="9" t="str">
        <f>IF($A101="","",VLOOKUP($A101,Catalogue!$A$2:$N$38,3,FALSE))</f>
        <v/>
      </c>
      <c r="D101" s="5"/>
      <c r="E101" s="9" t="str">
        <f>IF($A101="","",VLOOKUP($A101,Catalogue!$A$2:$N$38,4,FALSE))</f>
        <v/>
      </c>
      <c r="F101" s="9" t="str">
        <f>IF($A101="","",VLOOKUP($A101,Catalogue!$A$2:$N$38,5,FALSE))</f>
        <v/>
      </c>
      <c r="G101" s="9" t="str">
        <f>IF($A101="","",VLOOKUP($A101,Catalogue!$A$2:$N$38,6,FALSE))</f>
        <v/>
      </c>
      <c r="H101" s="9" t="str">
        <f>IF($A101="","",VLOOKUP($A101,Catalogue!$A$2:$N$38,7,FALSE))</f>
        <v/>
      </c>
      <c r="I101" s="7" t="str">
        <f>IF($A101="","",VLOOKUP($A101,Catalogue!$A$2:$N$38,8,FALSE))</f>
        <v/>
      </c>
      <c r="J101" s="20"/>
      <c r="K101" s="7" t="str">
        <f>IF($A101="","",VLOOKUP($A101,Catalogue!$A$2:$N$38,9,FALSE))</f>
        <v/>
      </c>
      <c r="L101" s="6"/>
      <c r="M101" s="8" t="str">
        <f t="shared" si="12"/>
        <v/>
      </c>
      <c r="N101" s="7" t="str">
        <f t="shared" ca="1" si="13"/>
        <v/>
      </c>
      <c r="O101" s="7" t="str">
        <f t="shared" si="14"/>
        <v/>
      </c>
      <c r="P101" s="7" t="str">
        <f>IF($A101="","",VLOOKUP($A101,Catalogue!$A$2:$N$38,10,FALSE))</f>
        <v/>
      </c>
      <c r="Q101" s="7" t="str">
        <f>IF($A101="","",VLOOKUP($A101,Catalogue!$A$2:$N$38,11,FALSE))</f>
        <v/>
      </c>
      <c r="R101" s="7" t="str">
        <f>IF($A101="","",VLOOKUP($A101,Catalogue!$A$2:$N$38,12,FALSE))</f>
        <v/>
      </c>
      <c r="S101" s="9" t="str">
        <f>IF($A101="","",VLOOKUP($A101,Catalogue!$A$2:$N$38,13,FALSE))</f>
        <v/>
      </c>
      <c r="T101" s="6"/>
      <c r="U101" s="6"/>
      <c r="V101" s="6"/>
      <c r="W101" s="6"/>
      <c r="X101" s="6"/>
      <c r="Y101" s="6"/>
      <c r="Z101" s="8" t="str">
        <f t="shared" ca="1" si="15"/>
        <v/>
      </c>
    </row>
    <row r="102" spans="1:26" s="2" customFormat="1" x14ac:dyDescent="0.35">
      <c r="A102" s="4"/>
      <c r="B102" s="9" t="str">
        <f>IF($A102="","",VLOOKUP($A102,Catalogue!$A$2:$N$38,2,FALSE))</f>
        <v/>
      </c>
      <c r="C102" s="9" t="str">
        <f>IF($A102="","",VLOOKUP($A102,Catalogue!$A$2:$N$38,3,FALSE))</f>
        <v/>
      </c>
      <c r="D102" s="5"/>
      <c r="E102" s="9" t="str">
        <f>IF($A102="","",VLOOKUP($A102,Catalogue!$A$2:$N$38,4,FALSE))</f>
        <v/>
      </c>
      <c r="F102" s="9" t="str">
        <f>IF($A102="","",VLOOKUP($A102,Catalogue!$A$2:$N$38,5,FALSE))</f>
        <v/>
      </c>
      <c r="G102" s="9" t="str">
        <f>IF($A102="","",VLOOKUP($A102,Catalogue!$A$2:$N$38,6,FALSE))</f>
        <v/>
      </c>
      <c r="H102" s="9" t="str">
        <f>IF($A102="","",VLOOKUP($A102,Catalogue!$A$2:$N$38,7,FALSE))</f>
        <v/>
      </c>
      <c r="I102" s="7" t="str">
        <f>IF($A102="","",VLOOKUP($A102,Catalogue!$A$2:$N$38,8,FALSE))</f>
        <v/>
      </c>
      <c r="J102" s="20"/>
      <c r="K102" s="7" t="str">
        <f>IF($A102="","",VLOOKUP($A102,Catalogue!$A$2:$N$38,9,FALSE))</f>
        <v/>
      </c>
      <c r="L102" s="6"/>
      <c r="M102" s="8" t="str">
        <f t="shared" si="12"/>
        <v/>
      </c>
      <c r="N102" s="7" t="str">
        <f t="shared" ca="1" si="13"/>
        <v/>
      </c>
      <c r="O102" s="7" t="str">
        <f t="shared" si="14"/>
        <v/>
      </c>
      <c r="P102" s="7" t="str">
        <f>IF($A102="","",VLOOKUP($A102,Catalogue!$A$2:$N$38,10,FALSE))</f>
        <v/>
      </c>
      <c r="Q102" s="7" t="str">
        <f>IF($A102="","",VLOOKUP($A102,Catalogue!$A$2:$N$38,11,FALSE))</f>
        <v/>
      </c>
      <c r="R102" s="7" t="str">
        <f>IF($A102="","",VLOOKUP($A102,Catalogue!$A$2:$N$38,12,FALSE))</f>
        <v/>
      </c>
      <c r="S102" s="9" t="str">
        <f>IF($A102="","",VLOOKUP($A102,Catalogue!$A$2:$N$38,13,FALSE))</f>
        <v/>
      </c>
      <c r="T102" s="6"/>
      <c r="U102" s="6"/>
      <c r="V102" s="6"/>
      <c r="W102" s="6"/>
      <c r="X102" s="6"/>
      <c r="Y102" s="6"/>
      <c r="Z102" s="8" t="str">
        <f t="shared" ca="1" si="15"/>
        <v/>
      </c>
    </row>
    <row r="103" spans="1:26" s="2" customFormat="1" x14ac:dyDescent="0.35">
      <c r="A103" s="4"/>
      <c r="B103" s="9" t="str">
        <f>IF($A103="","",VLOOKUP($A103,Catalogue!$A$2:$N$38,2,FALSE))</f>
        <v/>
      </c>
      <c r="C103" s="9" t="str">
        <f>IF($A103="","",VLOOKUP($A103,Catalogue!$A$2:$N$38,3,FALSE))</f>
        <v/>
      </c>
      <c r="D103" s="5"/>
      <c r="E103" s="9" t="str">
        <f>IF($A103="","",VLOOKUP($A103,Catalogue!$A$2:$N$38,4,FALSE))</f>
        <v/>
      </c>
      <c r="F103" s="9" t="str">
        <f>IF($A103="","",VLOOKUP($A103,Catalogue!$A$2:$N$38,5,FALSE))</f>
        <v/>
      </c>
      <c r="G103" s="9" t="str">
        <f>IF($A103="","",VLOOKUP($A103,Catalogue!$A$2:$N$38,6,FALSE))</f>
        <v/>
      </c>
      <c r="H103" s="9" t="str">
        <f>IF($A103="","",VLOOKUP($A103,Catalogue!$A$2:$N$38,7,FALSE))</f>
        <v/>
      </c>
      <c r="I103" s="7" t="str">
        <f>IF($A103="","",VLOOKUP($A103,Catalogue!$A$2:$N$38,8,FALSE))</f>
        <v/>
      </c>
      <c r="J103" s="20"/>
      <c r="K103" s="7" t="str">
        <f>IF($A103="","",VLOOKUP($A103,Catalogue!$A$2:$N$38,9,FALSE))</f>
        <v/>
      </c>
      <c r="L103" s="6"/>
      <c r="M103" s="8" t="str">
        <f t="shared" si="12"/>
        <v/>
      </c>
      <c r="N103" s="7" t="str">
        <f t="shared" ca="1" si="13"/>
        <v/>
      </c>
      <c r="O103" s="7" t="str">
        <f t="shared" si="14"/>
        <v/>
      </c>
      <c r="P103" s="7" t="str">
        <f>IF($A103="","",VLOOKUP($A103,Catalogue!$A$2:$N$38,10,FALSE))</f>
        <v/>
      </c>
      <c r="Q103" s="7" t="str">
        <f>IF($A103="","",VLOOKUP($A103,Catalogue!$A$2:$N$38,11,FALSE))</f>
        <v/>
      </c>
      <c r="R103" s="7" t="str">
        <f>IF($A103="","",VLOOKUP($A103,Catalogue!$A$2:$N$38,12,FALSE))</f>
        <v/>
      </c>
      <c r="S103" s="9" t="str">
        <f>IF($A103="","",VLOOKUP($A103,Catalogue!$A$2:$N$38,13,FALSE))</f>
        <v/>
      </c>
      <c r="T103" s="6"/>
      <c r="U103" s="6"/>
      <c r="V103" s="6"/>
      <c r="W103" s="6"/>
      <c r="X103" s="6"/>
      <c r="Y103" s="6"/>
      <c r="Z103" s="8" t="str">
        <f t="shared" ca="1" si="15"/>
        <v/>
      </c>
    </row>
    <row r="104" spans="1:26" s="2" customFormat="1" x14ac:dyDescent="0.35">
      <c r="A104" s="4"/>
      <c r="B104" s="9" t="str">
        <f>IF($A104="","",VLOOKUP($A104,Catalogue!$A$2:$N$38,2,FALSE))</f>
        <v/>
      </c>
      <c r="C104" s="9" t="str">
        <f>IF($A104="","",VLOOKUP($A104,Catalogue!$A$2:$N$38,3,FALSE))</f>
        <v/>
      </c>
      <c r="D104" s="5"/>
      <c r="E104" s="9" t="str">
        <f>IF($A104="","",VLOOKUP($A104,Catalogue!$A$2:$N$38,4,FALSE))</f>
        <v/>
      </c>
      <c r="F104" s="9" t="str">
        <f>IF($A104="","",VLOOKUP($A104,Catalogue!$A$2:$N$38,5,FALSE))</f>
        <v/>
      </c>
      <c r="G104" s="9" t="str">
        <f>IF($A104="","",VLOOKUP($A104,Catalogue!$A$2:$N$38,6,FALSE))</f>
        <v/>
      </c>
      <c r="H104" s="9" t="str">
        <f>IF($A104="","",VLOOKUP($A104,Catalogue!$A$2:$N$38,7,FALSE))</f>
        <v/>
      </c>
      <c r="I104" s="7" t="str">
        <f>IF($A104="","",VLOOKUP($A104,Catalogue!$A$2:$N$38,8,FALSE))</f>
        <v/>
      </c>
      <c r="J104" s="20"/>
      <c r="K104" s="7" t="str">
        <f>IF($A104="","",VLOOKUP($A104,Catalogue!$A$2:$N$38,9,FALSE))</f>
        <v/>
      </c>
      <c r="L104" s="6"/>
      <c r="M104" s="8" t="str">
        <f t="shared" si="12"/>
        <v/>
      </c>
      <c r="N104" s="7" t="str">
        <f t="shared" ca="1" si="13"/>
        <v/>
      </c>
      <c r="O104" s="7" t="str">
        <f t="shared" si="14"/>
        <v/>
      </c>
      <c r="P104" s="7" t="str">
        <f>IF($A104="","",VLOOKUP($A104,Catalogue!$A$2:$N$38,10,FALSE))</f>
        <v/>
      </c>
      <c r="Q104" s="7" t="str">
        <f>IF($A104="","",VLOOKUP($A104,Catalogue!$A$2:$N$38,11,FALSE))</f>
        <v/>
      </c>
      <c r="R104" s="7" t="str">
        <f>IF($A104="","",VLOOKUP($A104,Catalogue!$A$2:$N$38,12,FALSE))</f>
        <v/>
      </c>
      <c r="S104" s="9" t="str">
        <f>IF($A104="","",VLOOKUP($A104,Catalogue!$A$2:$N$38,13,FALSE))</f>
        <v/>
      </c>
      <c r="T104" s="6"/>
      <c r="U104" s="6"/>
      <c r="V104" s="6"/>
      <c r="W104" s="6"/>
      <c r="X104" s="6"/>
      <c r="Y104" s="6"/>
      <c r="Z104" s="8" t="str">
        <f t="shared" ca="1" si="15"/>
        <v/>
      </c>
    </row>
    <row r="105" spans="1:26" s="2" customFormat="1" x14ac:dyDescent="0.35">
      <c r="A105" s="4"/>
      <c r="B105" s="9" t="str">
        <f>IF($A105="","",VLOOKUP($A105,Catalogue!$A$2:$N$38,2,FALSE))</f>
        <v/>
      </c>
      <c r="C105" s="9" t="str">
        <f>IF($A105="","",VLOOKUP($A105,Catalogue!$A$2:$N$38,3,FALSE))</f>
        <v/>
      </c>
      <c r="D105" s="5"/>
      <c r="E105" s="9" t="str">
        <f>IF($A105="","",VLOOKUP($A105,Catalogue!$A$2:$N$38,4,FALSE))</f>
        <v/>
      </c>
      <c r="F105" s="9" t="str">
        <f>IF($A105="","",VLOOKUP($A105,Catalogue!$A$2:$N$38,5,FALSE))</f>
        <v/>
      </c>
      <c r="G105" s="9" t="str">
        <f>IF($A105="","",VLOOKUP($A105,Catalogue!$A$2:$N$38,6,FALSE))</f>
        <v/>
      </c>
      <c r="H105" s="9" t="str">
        <f>IF($A105="","",VLOOKUP($A105,Catalogue!$A$2:$N$38,7,FALSE))</f>
        <v/>
      </c>
      <c r="I105" s="7" t="str">
        <f>IF($A105="","",VLOOKUP($A105,Catalogue!$A$2:$N$38,8,FALSE))</f>
        <v/>
      </c>
      <c r="J105" s="20"/>
      <c r="K105" s="7" t="str">
        <f>IF($A105="","",VLOOKUP($A105,Catalogue!$A$2:$N$38,9,FALSE))</f>
        <v/>
      </c>
      <c r="L105" s="6"/>
      <c r="M105" s="8" t="str">
        <f t="shared" si="12"/>
        <v/>
      </c>
      <c r="N105" s="7" t="str">
        <f t="shared" ca="1" si="13"/>
        <v/>
      </c>
      <c r="O105" s="7" t="str">
        <f t="shared" si="14"/>
        <v/>
      </c>
      <c r="P105" s="7" t="str">
        <f>IF($A105="","",VLOOKUP($A105,Catalogue!$A$2:$N$38,10,FALSE))</f>
        <v/>
      </c>
      <c r="Q105" s="7" t="str">
        <f>IF($A105="","",VLOOKUP($A105,Catalogue!$A$2:$N$38,11,FALSE))</f>
        <v/>
      </c>
      <c r="R105" s="7" t="str">
        <f>IF($A105="","",VLOOKUP($A105,Catalogue!$A$2:$N$38,12,FALSE))</f>
        <v/>
      </c>
      <c r="S105" s="9" t="str">
        <f>IF($A105="","",VLOOKUP($A105,Catalogue!$A$2:$N$38,13,FALSE))</f>
        <v/>
      </c>
      <c r="T105" s="6"/>
      <c r="U105" s="6"/>
      <c r="V105" s="6"/>
      <c r="W105" s="6"/>
      <c r="X105" s="6"/>
      <c r="Y105" s="6"/>
      <c r="Z105" s="8" t="str">
        <f t="shared" ca="1" si="15"/>
        <v/>
      </c>
    </row>
    <row r="106" spans="1:26" s="2" customFormat="1" x14ac:dyDescent="0.35">
      <c r="A106" s="4"/>
      <c r="B106" s="9" t="str">
        <f>IF($A106="","",VLOOKUP($A106,Catalogue!$A$2:$N$38,2,FALSE))</f>
        <v/>
      </c>
      <c r="C106" s="9" t="str">
        <f>IF($A106="","",VLOOKUP($A106,Catalogue!$A$2:$N$38,3,FALSE))</f>
        <v/>
      </c>
      <c r="D106" s="5"/>
      <c r="E106" s="9" t="str">
        <f>IF($A106="","",VLOOKUP($A106,Catalogue!$A$2:$N$38,4,FALSE))</f>
        <v/>
      </c>
      <c r="F106" s="9" t="str">
        <f>IF($A106="","",VLOOKUP($A106,Catalogue!$A$2:$N$38,5,FALSE))</f>
        <v/>
      </c>
      <c r="G106" s="9" t="str">
        <f>IF($A106="","",VLOOKUP($A106,Catalogue!$A$2:$N$38,6,FALSE))</f>
        <v/>
      </c>
      <c r="H106" s="9" t="str">
        <f>IF($A106="","",VLOOKUP($A106,Catalogue!$A$2:$N$38,7,FALSE))</f>
        <v/>
      </c>
      <c r="I106" s="7" t="str">
        <f>IF($A106="","",VLOOKUP($A106,Catalogue!$A$2:$N$38,8,FALSE))</f>
        <v/>
      </c>
      <c r="J106" s="20"/>
      <c r="K106" s="7" t="str">
        <f>IF($A106="","",VLOOKUP($A106,Catalogue!$A$2:$N$38,9,FALSE))</f>
        <v/>
      </c>
      <c r="L106" s="6"/>
      <c r="M106" s="8" t="str">
        <f t="shared" si="12"/>
        <v/>
      </c>
      <c r="N106" s="7" t="str">
        <f t="shared" ca="1" si="13"/>
        <v/>
      </c>
      <c r="O106" s="7" t="str">
        <f t="shared" si="14"/>
        <v/>
      </c>
      <c r="P106" s="7" t="str">
        <f>IF($A106="","",VLOOKUP($A106,Catalogue!$A$2:$N$38,10,FALSE))</f>
        <v/>
      </c>
      <c r="Q106" s="7" t="str">
        <f>IF($A106="","",VLOOKUP($A106,Catalogue!$A$2:$N$38,11,FALSE))</f>
        <v/>
      </c>
      <c r="R106" s="7" t="str">
        <f>IF($A106="","",VLOOKUP($A106,Catalogue!$A$2:$N$38,12,FALSE))</f>
        <v/>
      </c>
      <c r="S106" s="9" t="str">
        <f>IF($A106="","",VLOOKUP($A106,Catalogue!$A$2:$N$38,13,FALSE))</f>
        <v/>
      </c>
      <c r="T106" s="6"/>
      <c r="U106" s="6"/>
      <c r="V106" s="6"/>
      <c r="W106" s="6"/>
      <c r="X106" s="6"/>
      <c r="Y106" s="6"/>
      <c r="Z106" s="8" t="str">
        <f t="shared" ca="1" si="15"/>
        <v/>
      </c>
    </row>
    <row r="107" spans="1:26" s="2" customFormat="1" x14ac:dyDescent="0.35">
      <c r="A107" s="4"/>
      <c r="B107" s="9" t="str">
        <f>IF($A107="","",VLOOKUP($A107,Catalogue!$A$2:$N$38,2,FALSE))</f>
        <v/>
      </c>
      <c r="C107" s="9" t="str">
        <f>IF($A107="","",VLOOKUP($A107,Catalogue!$A$2:$N$38,3,FALSE))</f>
        <v/>
      </c>
      <c r="D107" s="5"/>
      <c r="E107" s="9" t="str">
        <f>IF($A107="","",VLOOKUP($A107,Catalogue!$A$2:$N$38,4,FALSE))</f>
        <v/>
      </c>
      <c r="F107" s="9" t="str">
        <f>IF($A107="","",VLOOKUP($A107,Catalogue!$A$2:$N$38,5,FALSE))</f>
        <v/>
      </c>
      <c r="G107" s="9" t="str">
        <f>IF($A107="","",VLOOKUP($A107,Catalogue!$A$2:$N$38,6,FALSE))</f>
        <v/>
      </c>
      <c r="H107" s="9" t="str">
        <f>IF($A107="","",VLOOKUP($A107,Catalogue!$A$2:$N$38,7,FALSE))</f>
        <v/>
      </c>
      <c r="I107" s="7" t="str">
        <f>IF($A107="","",VLOOKUP($A107,Catalogue!$A$2:$N$38,8,FALSE))</f>
        <v/>
      </c>
      <c r="J107" s="20"/>
      <c r="K107" s="7" t="str">
        <f>IF($A107="","",VLOOKUP($A107,Catalogue!$A$2:$N$38,9,FALSE))</f>
        <v/>
      </c>
      <c r="L107" s="6"/>
      <c r="M107" s="8" t="str">
        <f t="shared" si="12"/>
        <v/>
      </c>
      <c r="N107" s="7" t="str">
        <f t="shared" ca="1" si="13"/>
        <v/>
      </c>
      <c r="O107" s="7" t="str">
        <f t="shared" si="14"/>
        <v/>
      </c>
      <c r="P107" s="7" t="str">
        <f>IF($A107="","",VLOOKUP($A107,Catalogue!$A$2:$N$38,10,FALSE))</f>
        <v/>
      </c>
      <c r="Q107" s="7" t="str">
        <f>IF($A107="","",VLOOKUP($A107,Catalogue!$A$2:$N$38,11,FALSE))</f>
        <v/>
      </c>
      <c r="R107" s="7" t="str">
        <f>IF($A107="","",VLOOKUP($A107,Catalogue!$A$2:$N$38,12,FALSE))</f>
        <v/>
      </c>
      <c r="S107" s="9" t="str">
        <f>IF($A107="","",VLOOKUP($A107,Catalogue!$A$2:$N$38,13,FALSE))</f>
        <v/>
      </c>
      <c r="T107" s="6"/>
      <c r="U107" s="6"/>
      <c r="V107" s="6"/>
      <c r="W107" s="6"/>
      <c r="X107" s="6"/>
      <c r="Y107" s="6"/>
      <c r="Z107" s="8" t="str">
        <f t="shared" ca="1" si="15"/>
        <v/>
      </c>
    </row>
    <row r="108" spans="1:26" s="2" customFormat="1" x14ac:dyDescent="0.35">
      <c r="A108" s="4"/>
      <c r="B108" s="9" t="str">
        <f>IF($A108="","",VLOOKUP($A108,Catalogue!$A$2:$N$38,2,FALSE))</f>
        <v/>
      </c>
      <c r="C108" s="9" t="str">
        <f>IF($A108="","",VLOOKUP($A108,Catalogue!$A$2:$N$38,3,FALSE))</f>
        <v/>
      </c>
      <c r="D108" s="5"/>
      <c r="E108" s="9" t="str">
        <f>IF($A108="","",VLOOKUP($A108,Catalogue!$A$2:$N$38,4,FALSE))</f>
        <v/>
      </c>
      <c r="F108" s="9" t="str">
        <f>IF($A108="","",VLOOKUP($A108,Catalogue!$A$2:$N$38,5,FALSE))</f>
        <v/>
      </c>
      <c r="G108" s="9" t="str">
        <f>IF($A108="","",VLOOKUP($A108,Catalogue!$A$2:$N$38,6,FALSE))</f>
        <v/>
      </c>
      <c r="H108" s="9" t="str">
        <f>IF($A108="","",VLOOKUP($A108,Catalogue!$A$2:$N$38,7,FALSE))</f>
        <v/>
      </c>
      <c r="I108" s="7" t="str">
        <f>IF($A108="","",VLOOKUP($A108,Catalogue!$A$2:$N$38,8,FALSE))</f>
        <v/>
      </c>
      <c r="J108" s="20"/>
      <c r="K108" s="7" t="str">
        <f>IF($A108="","",VLOOKUP($A108,Catalogue!$A$2:$N$38,9,FALSE))</f>
        <v/>
      </c>
      <c r="L108" s="6"/>
      <c r="M108" s="8" t="str">
        <f t="shared" si="12"/>
        <v/>
      </c>
      <c r="N108" s="7" t="str">
        <f t="shared" ca="1" si="13"/>
        <v/>
      </c>
      <c r="O108" s="7" t="str">
        <f t="shared" si="14"/>
        <v/>
      </c>
      <c r="P108" s="7" t="str">
        <f>IF($A108="","",VLOOKUP($A108,Catalogue!$A$2:$N$38,10,FALSE))</f>
        <v/>
      </c>
      <c r="Q108" s="7" t="str">
        <f>IF($A108="","",VLOOKUP($A108,Catalogue!$A$2:$N$38,11,FALSE))</f>
        <v/>
      </c>
      <c r="R108" s="7" t="str">
        <f>IF($A108="","",VLOOKUP($A108,Catalogue!$A$2:$N$38,12,FALSE))</f>
        <v/>
      </c>
      <c r="S108" s="9" t="str">
        <f>IF($A108="","",VLOOKUP($A108,Catalogue!$A$2:$N$38,13,FALSE))</f>
        <v/>
      </c>
      <c r="T108" s="6"/>
      <c r="U108" s="6"/>
      <c r="V108" s="6"/>
      <c r="W108" s="6"/>
      <c r="X108" s="6"/>
      <c r="Y108" s="6"/>
      <c r="Z108" s="8" t="str">
        <f t="shared" ca="1" si="15"/>
        <v/>
      </c>
    </row>
    <row r="109" spans="1:26" s="2" customFormat="1" x14ac:dyDescent="0.35">
      <c r="A109" s="4"/>
      <c r="B109" s="9" t="str">
        <f>IF($A109="","",VLOOKUP($A109,Catalogue!$A$2:$N$38,2,FALSE))</f>
        <v/>
      </c>
      <c r="C109" s="9" t="str">
        <f>IF($A109="","",VLOOKUP($A109,Catalogue!$A$2:$N$38,3,FALSE))</f>
        <v/>
      </c>
      <c r="D109" s="5"/>
      <c r="E109" s="9" t="str">
        <f>IF($A109="","",VLOOKUP($A109,Catalogue!$A$2:$N$38,4,FALSE))</f>
        <v/>
      </c>
      <c r="F109" s="9" t="str">
        <f>IF($A109="","",VLOOKUP($A109,Catalogue!$A$2:$N$38,5,FALSE))</f>
        <v/>
      </c>
      <c r="G109" s="9" t="str">
        <f>IF($A109="","",VLOOKUP($A109,Catalogue!$A$2:$N$38,6,FALSE))</f>
        <v/>
      </c>
      <c r="H109" s="9" t="str">
        <f>IF($A109="","",VLOOKUP($A109,Catalogue!$A$2:$N$38,7,FALSE))</f>
        <v/>
      </c>
      <c r="I109" s="7" t="str">
        <f>IF($A109="","",VLOOKUP($A109,Catalogue!$A$2:$N$38,8,FALSE))</f>
        <v/>
      </c>
      <c r="J109" s="20"/>
      <c r="K109" s="7" t="str">
        <f>IF($A109="","",VLOOKUP($A109,Catalogue!$A$2:$N$38,9,FALSE))</f>
        <v/>
      </c>
      <c r="L109" s="6"/>
      <c r="M109" s="8" t="str">
        <f t="shared" si="12"/>
        <v/>
      </c>
      <c r="N109" s="7" t="str">
        <f t="shared" ca="1" si="13"/>
        <v/>
      </c>
      <c r="O109" s="7" t="str">
        <f t="shared" si="14"/>
        <v/>
      </c>
      <c r="P109" s="7" t="str">
        <f>IF($A109="","",VLOOKUP($A109,Catalogue!$A$2:$N$38,10,FALSE))</f>
        <v/>
      </c>
      <c r="Q109" s="7" t="str">
        <f>IF($A109="","",VLOOKUP($A109,Catalogue!$A$2:$N$38,11,FALSE))</f>
        <v/>
      </c>
      <c r="R109" s="7" t="str">
        <f>IF($A109="","",VLOOKUP($A109,Catalogue!$A$2:$N$38,12,FALSE))</f>
        <v/>
      </c>
      <c r="S109" s="9" t="str">
        <f>IF($A109="","",VLOOKUP($A109,Catalogue!$A$2:$N$38,13,FALSE))</f>
        <v/>
      </c>
      <c r="T109" s="6"/>
      <c r="U109" s="6"/>
      <c r="V109" s="6"/>
      <c r="W109" s="6"/>
      <c r="X109" s="6"/>
      <c r="Y109" s="6"/>
      <c r="Z109" s="8" t="str">
        <f t="shared" ca="1" si="15"/>
        <v/>
      </c>
    </row>
    <row r="110" spans="1:26" s="2" customFormat="1" x14ac:dyDescent="0.35">
      <c r="A110" s="4"/>
      <c r="B110" s="9" t="str">
        <f>IF($A110="","",VLOOKUP($A110,Catalogue!$A$2:$N$38,2,FALSE))</f>
        <v/>
      </c>
      <c r="C110" s="9" t="str">
        <f>IF($A110="","",VLOOKUP($A110,Catalogue!$A$2:$N$38,3,FALSE))</f>
        <v/>
      </c>
      <c r="D110" s="5"/>
      <c r="E110" s="9" t="str">
        <f>IF($A110="","",VLOOKUP($A110,Catalogue!$A$2:$N$38,4,FALSE))</f>
        <v/>
      </c>
      <c r="F110" s="9" t="str">
        <f>IF($A110="","",VLOOKUP($A110,Catalogue!$A$2:$N$38,5,FALSE))</f>
        <v/>
      </c>
      <c r="G110" s="9" t="str">
        <f>IF($A110="","",VLOOKUP($A110,Catalogue!$A$2:$N$38,6,FALSE))</f>
        <v/>
      </c>
      <c r="H110" s="9" t="str">
        <f>IF($A110="","",VLOOKUP($A110,Catalogue!$A$2:$N$38,7,FALSE))</f>
        <v/>
      </c>
      <c r="I110" s="7" t="str">
        <f>IF($A110="","",VLOOKUP($A110,Catalogue!$A$2:$N$38,8,FALSE))</f>
        <v/>
      </c>
      <c r="J110" s="20"/>
      <c r="K110" s="7" t="str">
        <f>IF($A110="","",VLOOKUP($A110,Catalogue!$A$2:$N$38,9,FALSE))</f>
        <v/>
      </c>
      <c r="L110" s="6"/>
      <c r="M110" s="8" t="str">
        <f t="shared" si="12"/>
        <v/>
      </c>
      <c r="N110" s="7" t="str">
        <f t="shared" ca="1" si="13"/>
        <v/>
      </c>
      <c r="O110" s="7" t="str">
        <f t="shared" si="14"/>
        <v/>
      </c>
      <c r="P110" s="7" t="str">
        <f>IF($A110="","",VLOOKUP($A110,Catalogue!$A$2:$N$38,10,FALSE))</f>
        <v/>
      </c>
      <c r="Q110" s="7" t="str">
        <f>IF($A110="","",VLOOKUP($A110,Catalogue!$A$2:$N$38,11,FALSE))</f>
        <v/>
      </c>
      <c r="R110" s="7" t="str">
        <f>IF($A110="","",VLOOKUP($A110,Catalogue!$A$2:$N$38,12,FALSE))</f>
        <v/>
      </c>
      <c r="S110" s="9" t="str">
        <f>IF($A110="","",VLOOKUP($A110,Catalogue!$A$2:$N$38,13,FALSE))</f>
        <v/>
      </c>
      <c r="T110" s="6"/>
      <c r="U110" s="6"/>
      <c r="V110" s="6"/>
      <c r="W110" s="6"/>
      <c r="X110" s="6"/>
      <c r="Y110" s="6"/>
      <c r="Z110" s="8" t="str">
        <f t="shared" ca="1" si="15"/>
        <v/>
      </c>
    </row>
    <row r="111" spans="1:26" s="2" customFormat="1" x14ac:dyDescent="0.35">
      <c r="A111" s="4"/>
      <c r="B111" s="9" t="str">
        <f>IF($A111="","",VLOOKUP($A111,Catalogue!$A$2:$N$38,2,FALSE))</f>
        <v/>
      </c>
      <c r="C111" s="9" t="str">
        <f>IF($A111="","",VLOOKUP($A111,Catalogue!$A$2:$N$38,3,FALSE))</f>
        <v/>
      </c>
      <c r="D111" s="5"/>
      <c r="E111" s="9" t="str">
        <f>IF($A111="","",VLOOKUP($A111,Catalogue!$A$2:$N$38,4,FALSE))</f>
        <v/>
      </c>
      <c r="F111" s="9" t="str">
        <f>IF($A111="","",VLOOKUP($A111,Catalogue!$A$2:$N$38,5,FALSE))</f>
        <v/>
      </c>
      <c r="G111" s="9" t="str">
        <f>IF($A111="","",VLOOKUP($A111,Catalogue!$A$2:$N$38,6,FALSE))</f>
        <v/>
      </c>
      <c r="H111" s="9" t="str">
        <f>IF($A111="","",VLOOKUP($A111,Catalogue!$A$2:$N$38,7,FALSE))</f>
        <v/>
      </c>
      <c r="I111" s="7" t="str">
        <f>IF($A111="","",VLOOKUP($A111,Catalogue!$A$2:$N$38,8,FALSE))</f>
        <v/>
      </c>
      <c r="J111" s="20"/>
      <c r="K111" s="7" t="str">
        <f>IF($A111="","",VLOOKUP($A111,Catalogue!$A$2:$N$38,9,FALSE))</f>
        <v/>
      </c>
      <c r="L111" s="6"/>
      <c r="M111" s="8" t="str">
        <f t="shared" si="12"/>
        <v/>
      </c>
      <c r="N111" s="7" t="str">
        <f t="shared" ca="1" si="13"/>
        <v/>
      </c>
      <c r="O111" s="7" t="str">
        <f t="shared" si="14"/>
        <v/>
      </c>
      <c r="P111" s="7" t="str">
        <f>IF($A111="","",VLOOKUP($A111,Catalogue!$A$2:$N$38,10,FALSE))</f>
        <v/>
      </c>
      <c r="Q111" s="7" t="str">
        <f>IF($A111="","",VLOOKUP($A111,Catalogue!$A$2:$N$38,11,FALSE))</f>
        <v/>
      </c>
      <c r="R111" s="7" t="str">
        <f>IF($A111="","",VLOOKUP($A111,Catalogue!$A$2:$N$38,12,FALSE))</f>
        <v/>
      </c>
      <c r="S111" s="9" t="str">
        <f>IF($A111="","",VLOOKUP($A111,Catalogue!$A$2:$N$38,13,FALSE))</f>
        <v/>
      </c>
      <c r="T111" s="6"/>
      <c r="U111" s="6"/>
      <c r="V111" s="6"/>
      <c r="W111" s="6"/>
      <c r="X111" s="6"/>
      <c r="Y111" s="6"/>
      <c r="Z111" s="8" t="str">
        <f t="shared" ca="1" si="15"/>
        <v/>
      </c>
    </row>
    <row r="112" spans="1:26" s="2" customFormat="1" x14ac:dyDescent="0.35">
      <c r="A112" s="4"/>
      <c r="B112" s="9" t="str">
        <f>IF($A112="","",VLOOKUP($A112,Catalogue!$A$2:$N$38,2,FALSE))</f>
        <v/>
      </c>
      <c r="C112" s="9" t="str">
        <f>IF($A112="","",VLOOKUP($A112,Catalogue!$A$2:$N$38,3,FALSE))</f>
        <v/>
      </c>
      <c r="D112" s="5"/>
      <c r="E112" s="9" t="str">
        <f>IF($A112="","",VLOOKUP($A112,Catalogue!$A$2:$N$38,4,FALSE))</f>
        <v/>
      </c>
      <c r="F112" s="9" t="str">
        <f>IF($A112="","",VLOOKUP($A112,Catalogue!$A$2:$N$38,5,FALSE))</f>
        <v/>
      </c>
      <c r="G112" s="9" t="str">
        <f>IF($A112="","",VLOOKUP($A112,Catalogue!$A$2:$N$38,6,FALSE))</f>
        <v/>
      </c>
      <c r="H112" s="9" t="str">
        <f>IF($A112="","",VLOOKUP($A112,Catalogue!$A$2:$N$38,7,FALSE))</f>
        <v/>
      </c>
      <c r="I112" s="7" t="str">
        <f>IF($A112="","",VLOOKUP($A112,Catalogue!$A$2:$N$38,8,FALSE))</f>
        <v/>
      </c>
      <c r="J112" s="20"/>
      <c r="K112" s="7" t="str">
        <f>IF($A112="","",VLOOKUP($A112,Catalogue!$A$2:$N$38,9,FALSE))</f>
        <v/>
      </c>
      <c r="L112" s="6"/>
      <c r="M112" s="8" t="str">
        <f t="shared" si="12"/>
        <v/>
      </c>
      <c r="N112" s="7" t="str">
        <f t="shared" ca="1" si="13"/>
        <v/>
      </c>
      <c r="O112" s="7" t="str">
        <f t="shared" si="14"/>
        <v/>
      </c>
      <c r="P112" s="7" t="str">
        <f>IF($A112="","",VLOOKUP($A112,Catalogue!$A$2:$N$38,10,FALSE))</f>
        <v/>
      </c>
      <c r="Q112" s="7" t="str">
        <f>IF($A112="","",VLOOKUP($A112,Catalogue!$A$2:$N$38,11,FALSE))</f>
        <v/>
      </c>
      <c r="R112" s="7" t="str">
        <f>IF($A112="","",VLOOKUP($A112,Catalogue!$A$2:$N$38,12,FALSE))</f>
        <v/>
      </c>
      <c r="S112" s="9" t="str">
        <f>IF($A112="","",VLOOKUP($A112,Catalogue!$A$2:$N$38,13,FALSE))</f>
        <v/>
      </c>
      <c r="T112" s="6"/>
      <c r="U112" s="6"/>
      <c r="V112" s="6"/>
      <c r="W112" s="6"/>
      <c r="X112" s="6"/>
      <c r="Y112" s="6"/>
      <c r="Z112" s="8" t="str">
        <f t="shared" ca="1" si="15"/>
        <v/>
      </c>
    </row>
    <row r="113" spans="1:26" s="2" customFormat="1" x14ac:dyDescent="0.35">
      <c r="A113" s="4"/>
      <c r="B113" s="9" t="str">
        <f>IF($A113="","",VLOOKUP($A113,Catalogue!$A$2:$N$38,2,FALSE))</f>
        <v/>
      </c>
      <c r="C113" s="9" t="str">
        <f>IF($A113="","",VLOOKUP($A113,Catalogue!$A$2:$N$38,3,FALSE))</f>
        <v/>
      </c>
      <c r="D113" s="5"/>
      <c r="E113" s="9" t="str">
        <f>IF($A113="","",VLOOKUP($A113,Catalogue!$A$2:$N$38,4,FALSE))</f>
        <v/>
      </c>
      <c r="F113" s="9" t="str">
        <f>IF($A113="","",VLOOKUP($A113,Catalogue!$A$2:$N$38,5,FALSE))</f>
        <v/>
      </c>
      <c r="G113" s="9" t="str">
        <f>IF($A113="","",VLOOKUP($A113,Catalogue!$A$2:$N$38,6,FALSE))</f>
        <v/>
      </c>
      <c r="H113" s="9" t="str">
        <f>IF($A113="","",VLOOKUP($A113,Catalogue!$A$2:$N$38,7,FALSE))</f>
        <v/>
      </c>
      <c r="I113" s="7" t="str">
        <f>IF($A113="","",VLOOKUP($A113,Catalogue!$A$2:$N$38,8,FALSE))</f>
        <v/>
      </c>
      <c r="J113" s="20"/>
      <c r="K113" s="7" t="str">
        <f>IF($A113="","",VLOOKUP($A113,Catalogue!$A$2:$N$38,9,FALSE))</f>
        <v/>
      </c>
      <c r="L113" s="6"/>
      <c r="M113" s="8" t="str">
        <f t="shared" si="12"/>
        <v/>
      </c>
      <c r="N113" s="7" t="str">
        <f t="shared" ca="1" si="13"/>
        <v/>
      </c>
      <c r="O113" s="7" t="str">
        <f t="shared" si="14"/>
        <v/>
      </c>
      <c r="P113" s="7" t="str">
        <f>IF($A113="","",VLOOKUP($A113,Catalogue!$A$2:$N$38,10,FALSE))</f>
        <v/>
      </c>
      <c r="Q113" s="7" t="str">
        <f>IF($A113="","",VLOOKUP($A113,Catalogue!$A$2:$N$38,11,FALSE))</f>
        <v/>
      </c>
      <c r="R113" s="7" t="str">
        <f>IF($A113="","",VLOOKUP($A113,Catalogue!$A$2:$N$38,12,FALSE))</f>
        <v/>
      </c>
      <c r="S113" s="9" t="str">
        <f>IF($A113="","",VLOOKUP($A113,Catalogue!$A$2:$N$38,13,FALSE))</f>
        <v/>
      </c>
      <c r="T113" s="6"/>
      <c r="U113" s="6"/>
      <c r="V113" s="6"/>
      <c r="W113" s="6"/>
      <c r="X113" s="6"/>
      <c r="Y113" s="6"/>
      <c r="Z113" s="8" t="str">
        <f t="shared" ca="1" si="15"/>
        <v/>
      </c>
    </row>
    <row r="114" spans="1:26" s="2" customFormat="1" x14ac:dyDescent="0.35">
      <c r="A114" s="4"/>
      <c r="B114" s="9" t="str">
        <f>IF($A114="","",VLOOKUP($A114,Catalogue!$A$2:$N$38,2,FALSE))</f>
        <v/>
      </c>
      <c r="C114" s="9" t="str">
        <f>IF($A114="","",VLOOKUP($A114,Catalogue!$A$2:$N$38,3,FALSE))</f>
        <v/>
      </c>
      <c r="D114" s="5"/>
      <c r="E114" s="9" t="str">
        <f>IF($A114="","",VLOOKUP($A114,Catalogue!$A$2:$N$38,4,FALSE))</f>
        <v/>
      </c>
      <c r="F114" s="9" t="str">
        <f>IF($A114="","",VLOOKUP($A114,Catalogue!$A$2:$N$38,5,FALSE))</f>
        <v/>
      </c>
      <c r="G114" s="9" t="str">
        <f>IF($A114="","",VLOOKUP($A114,Catalogue!$A$2:$N$38,6,FALSE))</f>
        <v/>
      </c>
      <c r="H114" s="9" t="str">
        <f>IF($A114="","",VLOOKUP($A114,Catalogue!$A$2:$N$38,7,FALSE))</f>
        <v/>
      </c>
      <c r="I114" s="7" t="str">
        <f>IF($A114="","",VLOOKUP($A114,Catalogue!$A$2:$N$38,8,FALSE))</f>
        <v/>
      </c>
      <c r="J114" s="20"/>
      <c r="K114" s="7" t="str">
        <f>IF($A114="","",VLOOKUP($A114,Catalogue!$A$2:$N$38,9,FALSE))</f>
        <v/>
      </c>
      <c r="L114" s="6"/>
      <c r="M114" s="8" t="str">
        <f t="shared" si="12"/>
        <v/>
      </c>
      <c r="N114" s="7" t="str">
        <f t="shared" ca="1" si="13"/>
        <v/>
      </c>
      <c r="O114" s="7" t="str">
        <f t="shared" si="14"/>
        <v/>
      </c>
      <c r="P114" s="7" t="str">
        <f>IF($A114="","",VLOOKUP($A114,Catalogue!$A$2:$N$38,10,FALSE))</f>
        <v/>
      </c>
      <c r="Q114" s="7" t="str">
        <f>IF($A114="","",VLOOKUP($A114,Catalogue!$A$2:$N$38,11,FALSE))</f>
        <v/>
      </c>
      <c r="R114" s="7" t="str">
        <f>IF($A114="","",VLOOKUP($A114,Catalogue!$A$2:$N$38,12,FALSE))</f>
        <v/>
      </c>
      <c r="S114" s="9" t="str">
        <f>IF($A114="","",VLOOKUP($A114,Catalogue!$A$2:$N$38,13,FALSE))</f>
        <v/>
      </c>
      <c r="T114" s="6"/>
      <c r="U114" s="6"/>
      <c r="V114" s="6"/>
      <c r="W114" s="6"/>
      <c r="X114" s="6"/>
      <c r="Y114" s="6"/>
      <c r="Z114" s="8" t="str">
        <f t="shared" ca="1" si="15"/>
        <v/>
      </c>
    </row>
    <row r="115" spans="1:26" s="2" customFormat="1" x14ac:dyDescent="0.35">
      <c r="A115" s="4"/>
      <c r="B115" s="9" t="str">
        <f>IF($A115="","",VLOOKUP($A115,Catalogue!$A$2:$N$38,2,FALSE))</f>
        <v/>
      </c>
      <c r="C115" s="9" t="str">
        <f>IF($A115="","",VLOOKUP($A115,Catalogue!$A$2:$N$38,3,FALSE))</f>
        <v/>
      </c>
      <c r="D115" s="5"/>
      <c r="E115" s="9" t="str">
        <f>IF($A115="","",VLOOKUP($A115,Catalogue!$A$2:$N$38,4,FALSE))</f>
        <v/>
      </c>
      <c r="F115" s="9" t="str">
        <f>IF($A115="","",VLOOKUP($A115,Catalogue!$A$2:$N$38,5,FALSE))</f>
        <v/>
      </c>
      <c r="G115" s="9" t="str">
        <f>IF($A115="","",VLOOKUP($A115,Catalogue!$A$2:$N$38,6,FALSE))</f>
        <v/>
      </c>
      <c r="H115" s="9" t="str">
        <f>IF($A115="","",VLOOKUP($A115,Catalogue!$A$2:$N$38,7,FALSE))</f>
        <v/>
      </c>
      <c r="I115" s="7" t="str">
        <f>IF($A115="","",VLOOKUP($A115,Catalogue!$A$2:$N$38,8,FALSE))</f>
        <v/>
      </c>
      <c r="J115" s="20"/>
      <c r="K115" s="7" t="str">
        <f>IF($A115="","",VLOOKUP($A115,Catalogue!$A$2:$N$38,9,FALSE))</f>
        <v/>
      </c>
      <c r="L115" s="6"/>
      <c r="M115" s="8" t="str">
        <f t="shared" si="12"/>
        <v/>
      </c>
      <c r="N115" s="7" t="str">
        <f t="shared" ca="1" si="13"/>
        <v/>
      </c>
      <c r="O115" s="7" t="str">
        <f t="shared" si="14"/>
        <v/>
      </c>
      <c r="P115" s="7" t="str">
        <f>IF($A115="","",VLOOKUP($A115,Catalogue!$A$2:$N$38,10,FALSE))</f>
        <v/>
      </c>
      <c r="Q115" s="7" t="str">
        <f>IF($A115="","",VLOOKUP($A115,Catalogue!$A$2:$N$38,11,FALSE))</f>
        <v/>
      </c>
      <c r="R115" s="7" t="str">
        <f>IF($A115="","",VLOOKUP($A115,Catalogue!$A$2:$N$38,12,FALSE))</f>
        <v/>
      </c>
      <c r="S115" s="9" t="str">
        <f>IF($A115="","",VLOOKUP($A115,Catalogue!$A$2:$N$38,13,FALSE))</f>
        <v/>
      </c>
      <c r="T115" s="6"/>
      <c r="U115" s="6"/>
      <c r="V115" s="6"/>
      <c r="W115" s="6"/>
      <c r="X115" s="6"/>
      <c r="Y115" s="6"/>
      <c r="Z115" s="8" t="str">
        <f t="shared" ca="1" si="15"/>
        <v/>
      </c>
    </row>
    <row r="116" spans="1:26" s="2" customFormat="1" x14ac:dyDescent="0.35">
      <c r="A116" s="4"/>
      <c r="B116" s="9" t="str">
        <f>IF($A116="","",VLOOKUP($A116,Catalogue!$A$2:$N$38,2,FALSE))</f>
        <v/>
      </c>
      <c r="C116" s="9" t="str">
        <f>IF($A116="","",VLOOKUP($A116,Catalogue!$A$2:$N$38,3,FALSE))</f>
        <v/>
      </c>
      <c r="D116" s="5"/>
      <c r="E116" s="9" t="str">
        <f>IF($A116="","",VLOOKUP($A116,Catalogue!$A$2:$N$38,4,FALSE))</f>
        <v/>
      </c>
      <c r="F116" s="9" t="str">
        <f>IF($A116="","",VLOOKUP($A116,Catalogue!$A$2:$N$38,5,FALSE))</f>
        <v/>
      </c>
      <c r="G116" s="9" t="str">
        <f>IF($A116="","",VLOOKUP($A116,Catalogue!$A$2:$N$38,6,FALSE))</f>
        <v/>
      </c>
      <c r="H116" s="9" t="str">
        <f>IF($A116="","",VLOOKUP($A116,Catalogue!$A$2:$N$38,7,FALSE))</f>
        <v/>
      </c>
      <c r="I116" s="7" t="str">
        <f>IF($A116="","",VLOOKUP($A116,Catalogue!$A$2:$N$38,8,FALSE))</f>
        <v/>
      </c>
      <c r="J116" s="20"/>
      <c r="K116" s="7" t="str">
        <f>IF($A116="","",VLOOKUP($A116,Catalogue!$A$2:$N$38,9,FALSE))</f>
        <v/>
      </c>
      <c r="L116" s="6"/>
      <c r="M116" s="8" t="str">
        <f t="shared" si="12"/>
        <v/>
      </c>
      <c r="N116" s="7" t="str">
        <f t="shared" ca="1" si="13"/>
        <v/>
      </c>
      <c r="O116" s="7" t="str">
        <f t="shared" si="14"/>
        <v/>
      </c>
      <c r="P116" s="7" t="str">
        <f>IF($A116="","",VLOOKUP($A116,Catalogue!$A$2:$N$38,10,FALSE))</f>
        <v/>
      </c>
      <c r="Q116" s="7" t="str">
        <f>IF($A116="","",VLOOKUP($A116,Catalogue!$A$2:$N$38,11,FALSE))</f>
        <v/>
      </c>
      <c r="R116" s="7" t="str">
        <f>IF($A116="","",VLOOKUP($A116,Catalogue!$A$2:$N$38,12,FALSE))</f>
        <v/>
      </c>
      <c r="S116" s="9" t="str">
        <f>IF($A116="","",VLOOKUP($A116,Catalogue!$A$2:$N$38,13,FALSE))</f>
        <v/>
      </c>
      <c r="T116" s="6"/>
      <c r="U116" s="6"/>
      <c r="V116" s="6"/>
      <c r="W116" s="6"/>
      <c r="X116" s="6"/>
      <c r="Y116" s="6"/>
      <c r="Z116" s="8" t="str">
        <f t="shared" ca="1" si="15"/>
        <v/>
      </c>
    </row>
    <row r="117" spans="1:26" s="2" customFormat="1" x14ac:dyDescent="0.35">
      <c r="A117" s="4"/>
      <c r="B117" s="9" t="str">
        <f>IF($A117="","",VLOOKUP($A117,Catalogue!$A$2:$N$38,2,FALSE))</f>
        <v/>
      </c>
      <c r="C117" s="9" t="str">
        <f>IF($A117="","",VLOOKUP($A117,Catalogue!$A$2:$N$38,3,FALSE))</f>
        <v/>
      </c>
      <c r="D117" s="5"/>
      <c r="E117" s="9" t="str">
        <f>IF($A117="","",VLOOKUP($A117,Catalogue!$A$2:$N$38,4,FALSE))</f>
        <v/>
      </c>
      <c r="F117" s="9" t="str">
        <f>IF($A117="","",VLOOKUP($A117,Catalogue!$A$2:$N$38,5,FALSE))</f>
        <v/>
      </c>
      <c r="G117" s="9" t="str">
        <f>IF($A117="","",VLOOKUP($A117,Catalogue!$A$2:$N$38,6,FALSE))</f>
        <v/>
      </c>
      <c r="H117" s="9" t="str">
        <f>IF($A117="","",VLOOKUP($A117,Catalogue!$A$2:$N$38,7,FALSE))</f>
        <v/>
      </c>
      <c r="I117" s="7" t="str">
        <f>IF($A117="","",VLOOKUP($A117,Catalogue!$A$2:$N$38,8,FALSE))</f>
        <v/>
      </c>
      <c r="J117" s="20"/>
      <c r="K117" s="7" t="str">
        <f>IF($A117="","",VLOOKUP($A117,Catalogue!$A$2:$N$38,9,FALSE))</f>
        <v/>
      </c>
      <c r="L117" s="6"/>
      <c r="M117" s="8" t="str">
        <f t="shared" si="12"/>
        <v/>
      </c>
      <c r="N117" s="7" t="str">
        <f t="shared" ca="1" si="13"/>
        <v/>
      </c>
      <c r="O117" s="7" t="str">
        <f t="shared" si="14"/>
        <v/>
      </c>
      <c r="P117" s="7" t="str">
        <f>IF($A117="","",VLOOKUP($A117,Catalogue!$A$2:$N$38,10,FALSE))</f>
        <v/>
      </c>
      <c r="Q117" s="7" t="str">
        <f>IF($A117="","",VLOOKUP($A117,Catalogue!$A$2:$N$38,11,FALSE))</f>
        <v/>
      </c>
      <c r="R117" s="7" t="str">
        <f>IF($A117="","",VLOOKUP($A117,Catalogue!$A$2:$N$38,12,FALSE))</f>
        <v/>
      </c>
      <c r="S117" s="9" t="str">
        <f>IF($A117="","",VLOOKUP($A117,Catalogue!$A$2:$N$38,13,FALSE))</f>
        <v/>
      </c>
      <c r="T117" s="6"/>
      <c r="U117" s="6"/>
      <c r="V117" s="6"/>
      <c r="W117" s="6"/>
      <c r="X117" s="6"/>
      <c r="Y117" s="6"/>
      <c r="Z117" s="8" t="str">
        <f t="shared" ca="1" si="15"/>
        <v/>
      </c>
    </row>
    <row r="118" spans="1:26" s="2" customFormat="1" x14ac:dyDescent="0.35">
      <c r="A118" s="4"/>
      <c r="B118" s="9" t="str">
        <f>IF($A118="","",VLOOKUP($A118,Catalogue!$A$2:$N$38,2,FALSE))</f>
        <v/>
      </c>
      <c r="C118" s="9" t="str">
        <f>IF($A118="","",VLOOKUP($A118,Catalogue!$A$2:$N$38,3,FALSE))</f>
        <v/>
      </c>
      <c r="D118" s="5"/>
      <c r="E118" s="9" t="str">
        <f>IF($A118="","",VLOOKUP($A118,Catalogue!$A$2:$N$38,4,FALSE))</f>
        <v/>
      </c>
      <c r="F118" s="9" t="str">
        <f>IF($A118="","",VLOOKUP($A118,Catalogue!$A$2:$N$38,5,FALSE))</f>
        <v/>
      </c>
      <c r="G118" s="9" t="str">
        <f>IF($A118="","",VLOOKUP($A118,Catalogue!$A$2:$N$38,6,FALSE))</f>
        <v/>
      </c>
      <c r="H118" s="9" t="str">
        <f>IF($A118="","",VLOOKUP($A118,Catalogue!$A$2:$N$38,7,FALSE))</f>
        <v/>
      </c>
      <c r="I118" s="7" t="str">
        <f>IF($A118="","",VLOOKUP($A118,Catalogue!$A$2:$N$38,8,FALSE))</f>
        <v/>
      </c>
      <c r="J118" s="20"/>
      <c r="K118" s="7" t="str">
        <f>IF($A118="","",VLOOKUP($A118,Catalogue!$A$2:$N$38,9,FALSE))</f>
        <v/>
      </c>
      <c r="L118" s="6"/>
      <c r="M118" s="8" t="str">
        <f t="shared" si="12"/>
        <v/>
      </c>
      <c r="N118" s="7" t="str">
        <f t="shared" ca="1" si="13"/>
        <v/>
      </c>
      <c r="O118" s="7" t="str">
        <f t="shared" si="14"/>
        <v/>
      </c>
      <c r="P118" s="7" t="str">
        <f>IF($A118="","",VLOOKUP($A118,Catalogue!$A$2:$N$38,10,FALSE))</f>
        <v/>
      </c>
      <c r="Q118" s="7" t="str">
        <f>IF($A118="","",VLOOKUP($A118,Catalogue!$A$2:$N$38,11,FALSE))</f>
        <v/>
      </c>
      <c r="R118" s="7" t="str">
        <f>IF($A118="","",VLOOKUP($A118,Catalogue!$A$2:$N$38,12,FALSE))</f>
        <v/>
      </c>
      <c r="S118" s="9" t="str">
        <f>IF($A118="","",VLOOKUP($A118,Catalogue!$A$2:$N$38,13,FALSE))</f>
        <v/>
      </c>
      <c r="T118" s="6"/>
      <c r="U118" s="6"/>
      <c r="V118" s="6"/>
      <c r="W118" s="6"/>
      <c r="X118" s="6"/>
      <c r="Y118" s="6"/>
      <c r="Z118" s="8" t="str">
        <f t="shared" ca="1" si="15"/>
        <v/>
      </c>
    </row>
    <row r="119" spans="1:26" s="2" customFormat="1" x14ac:dyDescent="0.35">
      <c r="A119" s="4"/>
      <c r="B119" s="9" t="str">
        <f>IF($A119="","",VLOOKUP($A119,Catalogue!$A$2:$N$38,2,FALSE))</f>
        <v/>
      </c>
      <c r="C119" s="9" t="str">
        <f>IF($A119="","",VLOOKUP($A119,Catalogue!$A$2:$N$38,3,FALSE))</f>
        <v/>
      </c>
      <c r="D119" s="5"/>
      <c r="E119" s="9" t="str">
        <f>IF($A119="","",VLOOKUP($A119,Catalogue!$A$2:$N$38,4,FALSE))</f>
        <v/>
      </c>
      <c r="F119" s="9" t="str">
        <f>IF($A119="","",VLOOKUP($A119,Catalogue!$A$2:$N$38,5,FALSE))</f>
        <v/>
      </c>
      <c r="G119" s="9" t="str">
        <f>IF($A119="","",VLOOKUP($A119,Catalogue!$A$2:$N$38,6,FALSE))</f>
        <v/>
      </c>
      <c r="H119" s="9" t="str">
        <f>IF($A119="","",VLOOKUP($A119,Catalogue!$A$2:$N$38,7,FALSE))</f>
        <v/>
      </c>
      <c r="I119" s="7" t="str">
        <f>IF($A119="","",VLOOKUP($A119,Catalogue!$A$2:$N$38,8,FALSE))</f>
        <v/>
      </c>
      <c r="J119" s="20"/>
      <c r="K119" s="7" t="str">
        <f>IF($A119="","",VLOOKUP($A119,Catalogue!$A$2:$N$38,9,FALSE))</f>
        <v/>
      </c>
      <c r="L119" s="6"/>
      <c r="M119" s="8" t="str">
        <f t="shared" si="12"/>
        <v/>
      </c>
      <c r="N119" s="7" t="str">
        <f t="shared" ca="1" si="13"/>
        <v/>
      </c>
      <c r="O119" s="7" t="str">
        <f t="shared" si="14"/>
        <v/>
      </c>
      <c r="P119" s="7" t="str">
        <f>IF($A119="","",VLOOKUP($A119,Catalogue!$A$2:$N$38,10,FALSE))</f>
        <v/>
      </c>
      <c r="Q119" s="7" t="str">
        <f>IF($A119="","",VLOOKUP($A119,Catalogue!$A$2:$N$38,11,FALSE))</f>
        <v/>
      </c>
      <c r="R119" s="7" t="str">
        <f>IF($A119="","",VLOOKUP($A119,Catalogue!$A$2:$N$38,12,FALSE))</f>
        <v/>
      </c>
      <c r="S119" s="9" t="str">
        <f>IF($A119="","",VLOOKUP($A119,Catalogue!$A$2:$N$38,13,FALSE))</f>
        <v/>
      </c>
      <c r="T119" s="6"/>
      <c r="U119" s="6"/>
      <c r="V119" s="6"/>
      <c r="W119" s="6"/>
      <c r="X119" s="6"/>
      <c r="Y119" s="6"/>
      <c r="Z119" s="8" t="str">
        <f t="shared" ca="1" si="15"/>
        <v/>
      </c>
    </row>
    <row r="120" spans="1:26" s="2" customFormat="1" x14ac:dyDescent="0.35">
      <c r="A120" s="4"/>
      <c r="B120" s="9" t="str">
        <f>IF($A120="","",VLOOKUP($A120,Catalogue!$A$2:$N$38,2,FALSE))</f>
        <v/>
      </c>
      <c r="C120" s="9" t="str">
        <f>IF($A120="","",VLOOKUP($A120,Catalogue!$A$2:$N$38,3,FALSE))</f>
        <v/>
      </c>
      <c r="D120" s="5"/>
      <c r="E120" s="9" t="str">
        <f>IF($A120="","",VLOOKUP($A120,Catalogue!$A$2:$N$38,4,FALSE))</f>
        <v/>
      </c>
      <c r="F120" s="9" t="str">
        <f>IF($A120="","",VLOOKUP($A120,Catalogue!$A$2:$N$38,5,FALSE))</f>
        <v/>
      </c>
      <c r="G120" s="9" t="str">
        <f>IF($A120="","",VLOOKUP($A120,Catalogue!$A$2:$N$38,6,FALSE))</f>
        <v/>
      </c>
      <c r="H120" s="9" t="str">
        <f>IF($A120="","",VLOOKUP($A120,Catalogue!$A$2:$N$38,7,FALSE))</f>
        <v/>
      </c>
      <c r="I120" s="7" t="str">
        <f>IF($A120="","",VLOOKUP($A120,Catalogue!$A$2:$N$38,8,FALSE))</f>
        <v/>
      </c>
      <c r="J120" s="20"/>
      <c r="K120" s="7" t="str">
        <f>IF($A120="","",VLOOKUP($A120,Catalogue!$A$2:$N$38,9,FALSE))</f>
        <v/>
      </c>
      <c r="L120" s="6"/>
      <c r="M120" s="8" t="str">
        <f t="shared" si="12"/>
        <v/>
      </c>
      <c r="N120" s="7" t="str">
        <f t="shared" ca="1" si="13"/>
        <v/>
      </c>
      <c r="O120" s="7" t="str">
        <f t="shared" si="14"/>
        <v/>
      </c>
      <c r="P120" s="7" t="str">
        <f>IF($A120="","",VLOOKUP($A120,Catalogue!$A$2:$N$38,10,FALSE))</f>
        <v/>
      </c>
      <c r="Q120" s="7" t="str">
        <f>IF($A120="","",VLOOKUP($A120,Catalogue!$A$2:$N$38,11,FALSE))</f>
        <v/>
      </c>
      <c r="R120" s="7" t="str">
        <f>IF($A120="","",VLOOKUP($A120,Catalogue!$A$2:$N$38,12,FALSE))</f>
        <v/>
      </c>
      <c r="S120" s="9" t="str">
        <f>IF($A120="","",VLOOKUP($A120,Catalogue!$A$2:$N$38,13,FALSE))</f>
        <v/>
      </c>
      <c r="T120" s="6"/>
      <c r="U120" s="6"/>
      <c r="V120" s="6"/>
      <c r="W120" s="6"/>
      <c r="X120" s="6"/>
      <c r="Y120" s="6"/>
      <c r="Z120" s="8" t="str">
        <f t="shared" ca="1" si="15"/>
        <v/>
      </c>
    </row>
    <row r="121" spans="1:26" s="2" customFormat="1" x14ac:dyDescent="0.35">
      <c r="A121" s="4"/>
      <c r="B121" s="9" t="str">
        <f>IF($A121="","",VLOOKUP($A121,Catalogue!$A$2:$N$38,2,FALSE))</f>
        <v/>
      </c>
      <c r="C121" s="9" t="str">
        <f>IF($A121="","",VLOOKUP($A121,Catalogue!$A$2:$N$38,3,FALSE))</f>
        <v/>
      </c>
      <c r="D121" s="5"/>
      <c r="E121" s="9" t="str">
        <f>IF($A121="","",VLOOKUP($A121,Catalogue!$A$2:$N$38,4,FALSE))</f>
        <v/>
      </c>
      <c r="F121" s="9" t="str">
        <f>IF($A121="","",VLOOKUP($A121,Catalogue!$A$2:$N$38,5,FALSE))</f>
        <v/>
      </c>
      <c r="G121" s="9" t="str">
        <f>IF($A121="","",VLOOKUP($A121,Catalogue!$A$2:$N$38,6,FALSE))</f>
        <v/>
      </c>
      <c r="H121" s="9" t="str">
        <f>IF($A121="","",VLOOKUP($A121,Catalogue!$A$2:$N$38,7,FALSE))</f>
        <v/>
      </c>
      <c r="I121" s="7" t="str">
        <f>IF($A121="","",VLOOKUP($A121,Catalogue!$A$2:$N$38,8,FALSE))</f>
        <v/>
      </c>
      <c r="J121" s="20"/>
      <c r="K121" s="7" t="str">
        <f>IF($A121="","",VLOOKUP($A121,Catalogue!$A$2:$N$38,9,FALSE))</f>
        <v/>
      </c>
      <c r="L121" s="6"/>
      <c r="M121" s="8" t="str">
        <f t="shared" si="12"/>
        <v/>
      </c>
      <c r="N121" s="7" t="str">
        <f t="shared" ca="1" si="13"/>
        <v/>
      </c>
      <c r="O121" s="7" t="str">
        <f t="shared" si="14"/>
        <v/>
      </c>
      <c r="P121" s="7" t="str">
        <f>IF($A121="","",VLOOKUP($A121,Catalogue!$A$2:$N$38,10,FALSE))</f>
        <v/>
      </c>
      <c r="Q121" s="7" t="str">
        <f>IF($A121="","",VLOOKUP($A121,Catalogue!$A$2:$N$38,11,FALSE))</f>
        <v/>
      </c>
      <c r="R121" s="7" t="str">
        <f>IF($A121="","",VLOOKUP($A121,Catalogue!$A$2:$N$38,12,FALSE))</f>
        <v/>
      </c>
      <c r="S121" s="9" t="str">
        <f>IF($A121="","",VLOOKUP($A121,Catalogue!$A$2:$N$38,13,FALSE))</f>
        <v/>
      </c>
      <c r="T121" s="6"/>
      <c r="U121" s="6"/>
      <c r="V121" s="6"/>
      <c r="W121" s="6"/>
      <c r="X121" s="6"/>
      <c r="Y121" s="6"/>
      <c r="Z121" s="8" t="str">
        <f t="shared" ca="1" si="15"/>
        <v/>
      </c>
    </row>
    <row r="122" spans="1:26" s="2" customFormat="1" x14ac:dyDescent="0.35">
      <c r="A122" s="4"/>
      <c r="B122" s="9" t="str">
        <f>IF($A122="","",VLOOKUP($A122,Catalogue!$A$2:$N$38,2,FALSE))</f>
        <v/>
      </c>
      <c r="C122" s="9" t="str">
        <f>IF($A122="","",VLOOKUP($A122,Catalogue!$A$2:$N$38,3,FALSE))</f>
        <v/>
      </c>
      <c r="D122" s="5"/>
      <c r="E122" s="9" t="str">
        <f>IF($A122="","",VLOOKUP($A122,Catalogue!$A$2:$N$38,4,FALSE))</f>
        <v/>
      </c>
      <c r="F122" s="9" t="str">
        <f>IF($A122="","",VLOOKUP($A122,Catalogue!$A$2:$N$38,5,FALSE))</f>
        <v/>
      </c>
      <c r="G122" s="9" t="str">
        <f>IF($A122="","",VLOOKUP($A122,Catalogue!$A$2:$N$38,6,FALSE))</f>
        <v/>
      </c>
      <c r="H122" s="9" t="str">
        <f>IF($A122="","",VLOOKUP($A122,Catalogue!$A$2:$N$38,7,FALSE))</f>
        <v/>
      </c>
      <c r="I122" s="7" t="str">
        <f>IF($A122="","",VLOOKUP($A122,Catalogue!$A$2:$N$38,8,FALSE))</f>
        <v/>
      </c>
      <c r="J122" s="20"/>
      <c r="K122" s="7" t="str">
        <f>IF($A122="","",VLOOKUP($A122,Catalogue!$A$2:$N$38,9,FALSE))</f>
        <v/>
      </c>
      <c r="L122" s="6"/>
      <c r="M122" s="8" t="str">
        <f t="shared" si="12"/>
        <v/>
      </c>
      <c r="N122" s="7" t="str">
        <f t="shared" ca="1" si="13"/>
        <v/>
      </c>
      <c r="O122" s="7" t="str">
        <f t="shared" si="14"/>
        <v/>
      </c>
      <c r="P122" s="7" t="str">
        <f>IF($A122="","",VLOOKUP($A122,Catalogue!$A$2:$N$38,10,FALSE))</f>
        <v/>
      </c>
      <c r="Q122" s="7" t="str">
        <f>IF($A122="","",VLOOKUP($A122,Catalogue!$A$2:$N$38,11,FALSE))</f>
        <v/>
      </c>
      <c r="R122" s="7" t="str">
        <f>IF($A122="","",VLOOKUP($A122,Catalogue!$A$2:$N$38,12,FALSE))</f>
        <v/>
      </c>
      <c r="S122" s="9" t="str">
        <f>IF($A122="","",VLOOKUP($A122,Catalogue!$A$2:$N$38,13,FALSE))</f>
        <v/>
      </c>
      <c r="T122" s="6"/>
      <c r="U122" s="6"/>
      <c r="V122" s="6"/>
      <c r="W122" s="6"/>
      <c r="X122" s="6"/>
      <c r="Y122" s="6"/>
      <c r="Z122" s="8" t="str">
        <f t="shared" ca="1" si="15"/>
        <v/>
      </c>
    </row>
    <row r="123" spans="1:26" s="2" customFormat="1" x14ac:dyDescent="0.35">
      <c r="A123" s="4"/>
      <c r="B123" s="9" t="str">
        <f>IF($A123="","",VLOOKUP($A123,Catalogue!$A$2:$N$38,2,FALSE))</f>
        <v/>
      </c>
      <c r="C123" s="9" t="str">
        <f>IF($A123="","",VLOOKUP($A123,Catalogue!$A$2:$N$38,3,FALSE))</f>
        <v/>
      </c>
      <c r="D123" s="5"/>
      <c r="E123" s="9" t="str">
        <f>IF($A123="","",VLOOKUP($A123,Catalogue!$A$2:$N$38,4,FALSE))</f>
        <v/>
      </c>
      <c r="F123" s="9" t="str">
        <f>IF($A123="","",VLOOKUP($A123,Catalogue!$A$2:$N$38,5,FALSE))</f>
        <v/>
      </c>
      <c r="G123" s="9" t="str">
        <f>IF($A123="","",VLOOKUP($A123,Catalogue!$A$2:$N$38,6,FALSE))</f>
        <v/>
      </c>
      <c r="H123" s="9" t="str">
        <f>IF($A123="","",VLOOKUP($A123,Catalogue!$A$2:$N$38,7,FALSE))</f>
        <v/>
      </c>
      <c r="I123" s="7" t="str">
        <f>IF($A123="","",VLOOKUP($A123,Catalogue!$A$2:$N$38,8,FALSE))</f>
        <v/>
      </c>
      <c r="J123" s="20"/>
      <c r="K123" s="7" t="str">
        <f>IF($A123="","",VLOOKUP($A123,Catalogue!$A$2:$N$38,9,FALSE))</f>
        <v/>
      </c>
      <c r="L123" s="6"/>
      <c r="M123" s="8" t="str">
        <f t="shared" si="12"/>
        <v/>
      </c>
      <c r="N123" s="7" t="str">
        <f t="shared" ca="1" si="13"/>
        <v/>
      </c>
      <c r="O123" s="7" t="str">
        <f t="shared" si="14"/>
        <v/>
      </c>
      <c r="P123" s="7" t="str">
        <f>IF($A123="","",VLOOKUP($A123,Catalogue!$A$2:$N$38,10,FALSE))</f>
        <v/>
      </c>
      <c r="Q123" s="7" t="str">
        <f>IF($A123="","",VLOOKUP($A123,Catalogue!$A$2:$N$38,11,FALSE))</f>
        <v/>
      </c>
      <c r="R123" s="7" t="str">
        <f>IF($A123="","",VLOOKUP($A123,Catalogue!$A$2:$N$38,12,FALSE))</f>
        <v/>
      </c>
      <c r="S123" s="9" t="str">
        <f>IF($A123="","",VLOOKUP($A123,Catalogue!$A$2:$N$38,13,FALSE))</f>
        <v/>
      </c>
      <c r="T123" s="6"/>
      <c r="U123" s="6"/>
      <c r="V123" s="6"/>
      <c r="W123" s="6"/>
      <c r="X123" s="6"/>
      <c r="Y123" s="6"/>
      <c r="Z123" s="8" t="str">
        <f t="shared" ca="1" si="15"/>
        <v/>
      </c>
    </row>
    <row r="124" spans="1:26" s="2" customFormat="1" x14ac:dyDescent="0.35">
      <c r="A124" s="4"/>
      <c r="B124" s="9" t="str">
        <f>IF($A124="","",VLOOKUP($A124,Catalogue!$A$2:$N$38,2,FALSE))</f>
        <v/>
      </c>
      <c r="C124" s="9" t="str">
        <f>IF($A124="","",VLOOKUP($A124,Catalogue!$A$2:$N$38,3,FALSE))</f>
        <v/>
      </c>
      <c r="D124" s="5"/>
      <c r="E124" s="9" t="str">
        <f>IF($A124="","",VLOOKUP($A124,Catalogue!$A$2:$N$38,4,FALSE))</f>
        <v/>
      </c>
      <c r="F124" s="9" t="str">
        <f>IF($A124="","",VLOOKUP($A124,Catalogue!$A$2:$N$38,5,FALSE))</f>
        <v/>
      </c>
      <c r="G124" s="9" t="str">
        <f>IF($A124="","",VLOOKUP($A124,Catalogue!$A$2:$N$38,6,FALSE))</f>
        <v/>
      </c>
      <c r="H124" s="9" t="str">
        <f>IF($A124="","",VLOOKUP($A124,Catalogue!$A$2:$N$38,7,FALSE))</f>
        <v/>
      </c>
      <c r="I124" s="7" t="str">
        <f>IF($A124="","",VLOOKUP($A124,Catalogue!$A$2:$N$38,8,FALSE))</f>
        <v/>
      </c>
      <c r="J124" s="20"/>
      <c r="K124" s="7" t="str">
        <f>IF($A124="","",VLOOKUP($A124,Catalogue!$A$2:$N$38,9,FALSE))</f>
        <v/>
      </c>
      <c r="L124" s="6"/>
      <c r="M124" s="8" t="str">
        <f t="shared" si="12"/>
        <v/>
      </c>
      <c r="N124" s="7" t="str">
        <f t="shared" ca="1" si="13"/>
        <v/>
      </c>
      <c r="O124" s="7" t="str">
        <f t="shared" si="14"/>
        <v/>
      </c>
      <c r="P124" s="7" t="str">
        <f>IF($A124="","",VLOOKUP($A124,Catalogue!$A$2:$N$38,10,FALSE))</f>
        <v/>
      </c>
      <c r="Q124" s="7" t="str">
        <f>IF($A124="","",VLOOKUP($A124,Catalogue!$A$2:$N$38,11,FALSE))</f>
        <v/>
      </c>
      <c r="R124" s="7" t="str">
        <f>IF($A124="","",VLOOKUP($A124,Catalogue!$A$2:$N$38,12,FALSE))</f>
        <v/>
      </c>
      <c r="S124" s="9" t="str">
        <f>IF($A124="","",VLOOKUP($A124,Catalogue!$A$2:$N$38,13,FALSE))</f>
        <v/>
      </c>
      <c r="T124" s="6"/>
      <c r="U124" s="6"/>
      <c r="V124" s="6"/>
      <c r="W124" s="6"/>
      <c r="X124" s="6"/>
      <c r="Y124" s="6"/>
      <c r="Z124" s="8" t="str">
        <f t="shared" ca="1" si="15"/>
        <v/>
      </c>
    </row>
    <row r="125" spans="1:26" s="2" customFormat="1" x14ac:dyDescent="0.35">
      <c r="A125" s="4"/>
      <c r="B125" s="9" t="str">
        <f>IF($A125="","",VLOOKUP($A125,Catalogue!$A$2:$N$38,2,FALSE))</f>
        <v/>
      </c>
      <c r="C125" s="9" t="str">
        <f>IF($A125="","",VLOOKUP($A125,Catalogue!$A$2:$N$38,3,FALSE))</f>
        <v/>
      </c>
      <c r="D125" s="5"/>
      <c r="E125" s="9" t="str">
        <f>IF($A125="","",VLOOKUP($A125,Catalogue!$A$2:$N$38,4,FALSE))</f>
        <v/>
      </c>
      <c r="F125" s="9" t="str">
        <f>IF($A125="","",VLOOKUP($A125,Catalogue!$A$2:$N$38,5,FALSE))</f>
        <v/>
      </c>
      <c r="G125" s="9" t="str">
        <f>IF($A125="","",VLOOKUP($A125,Catalogue!$A$2:$N$38,6,FALSE))</f>
        <v/>
      </c>
      <c r="H125" s="9" t="str">
        <f>IF($A125="","",VLOOKUP($A125,Catalogue!$A$2:$N$38,7,FALSE))</f>
        <v/>
      </c>
      <c r="I125" s="7" t="str">
        <f>IF($A125="","",VLOOKUP($A125,Catalogue!$A$2:$N$38,8,FALSE))</f>
        <v/>
      </c>
      <c r="J125" s="20"/>
      <c r="K125" s="7" t="str">
        <f>IF($A125="","",VLOOKUP($A125,Catalogue!$A$2:$N$38,9,FALSE))</f>
        <v/>
      </c>
      <c r="L125" s="6"/>
      <c r="M125" s="8" t="str">
        <f t="shared" si="12"/>
        <v/>
      </c>
      <c r="N125" s="7" t="str">
        <f t="shared" ca="1" si="13"/>
        <v/>
      </c>
      <c r="O125" s="7" t="str">
        <f t="shared" si="14"/>
        <v/>
      </c>
      <c r="P125" s="7" t="str">
        <f>IF($A125="","",VLOOKUP($A125,Catalogue!$A$2:$N$38,10,FALSE))</f>
        <v/>
      </c>
      <c r="Q125" s="7" t="str">
        <f>IF($A125="","",VLOOKUP($A125,Catalogue!$A$2:$N$38,11,FALSE))</f>
        <v/>
      </c>
      <c r="R125" s="7" t="str">
        <f>IF($A125="","",VLOOKUP($A125,Catalogue!$A$2:$N$38,12,FALSE))</f>
        <v/>
      </c>
      <c r="S125" s="9" t="str">
        <f>IF($A125="","",VLOOKUP($A125,Catalogue!$A$2:$N$38,13,FALSE))</f>
        <v/>
      </c>
      <c r="T125" s="6"/>
      <c r="U125" s="6"/>
      <c r="V125" s="6"/>
      <c r="W125" s="6"/>
      <c r="X125" s="6"/>
      <c r="Y125" s="6"/>
      <c r="Z125" s="8" t="str">
        <f t="shared" ca="1" si="15"/>
        <v/>
      </c>
    </row>
    <row r="126" spans="1:26" s="2" customFormat="1" x14ac:dyDescent="0.35">
      <c r="A126" s="4"/>
      <c r="B126" s="9" t="str">
        <f>IF($A126="","",VLOOKUP($A126,Catalogue!$A$2:$N$38,2,FALSE))</f>
        <v/>
      </c>
      <c r="C126" s="9" t="str">
        <f>IF($A126="","",VLOOKUP($A126,Catalogue!$A$2:$N$38,3,FALSE))</f>
        <v/>
      </c>
      <c r="D126" s="5"/>
      <c r="E126" s="9" t="str">
        <f>IF($A126="","",VLOOKUP($A126,Catalogue!$A$2:$N$38,4,FALSE))</f>
        <v/>
      </c>
      <c r="F126" s="9" t="str">
        <f>IF($A126="","",VLOOKUP($A126,Catalogue!$A$2:$N$38,5,FALSE))</f>
        <v/>
      </c>
      <c r="G126" s="9" t="str">
        <f>IF($A126="","",VLOOKUP($A126,Catalogue!$A$2:$N$38,6,FALSE))</f>
        <v/>
      </c>
      <c r="H126" s="9" t="str">
        <f>IF($A126="","",VLOOKUP($A126,Catalogue!$A$2:$N$38,7,FALSE))</f>
        <v/>
      </c>
      <c r="I126" s="7" t="str">
        <f>IF($A126="","",VLOOKUP($A126,Catalogue!$A$2:$N$38,8,FALSE))</f>
        <v/>
      </c>
      <c r="J126" s="20"/>
      <c r="K126" s="7" t="str">
        <f>IF($A126="","",VLOOKUP($A126,Catalogue!$A$2:$N$38,9,FALSE))</f>
        <v/>
      </c>
      <c r="L126" s="6"/>
      <c r="M126" s="8" t="str">
        <f t="shared" si="12"/>
        <v/>
      </c>
      <c r="N126" s="7" t="str">
        <f t="shared" ca="1" si="13"/>
        <v/>
      </c>
      <c r="O126" s="7" t="str">
        <f t="shared" si="14"/>
        <v/>
      </c>
      <c r="P126" s="7" t="str">
        <f>IF($A126="","",VLOOKUP($A126,Catalogue!$A$2:$N$38,10,FALSE))</f>
        <v/>
      </c>
      <c r="Q126" s="7" t="str">
        <f>IF($A126="","",VLOOKUP($A126,Catalogue!$A$2:$N$38,11,FALSE))</f>
        <v/>
      </c>
      <c r="R126" s="7" t="str">
        <f>IF($A126="","",VLOOKUP($A126,Catalogue!$A$2:$N$38,12,FALSE))</f>
        <v/>
      </c>
      <c r="S126" s="9" t="str">
        <f>IF($A126="","",VLOOKUP($A126,Catalogue!$A$2:$N$38,13,FALSE))</f>
        <v/>
      </c>
      <c r="T126" s="6"/>
      <c r="U126" s="6"/>
      <c r="V126" s="6"/>
      <c r="W126" s="6"/>
      <c r="X126" s="6"/>
      <c r="Y126" s="6"/>
      <c r="Z126" s="8" t="str">
        <f t="shared" ca="1" si="15"/>
        <v/>
      </c>
    </row>
    <row r="127" spans="1:26" s="2" customFormat="1" x14ac:dyDescent="0.35">
      <c r="A127" s="4"/>
      <c r="B127" s="9" t="str">
        <f>IF($A127="","",VLOOKUP($A127,Catalogue!$A$2:$N$38,2,FALSE))</f>
        <v/>
      </c>
      <c r="C127" s="9" t="str">
        <f>IF($A127="","",VLOOKUP($A127,Catalogue!$A$2:$N$38,3,FALSE))</f>
        <v/>
      </c>
      <c r="D127" s="5"/>
      <c r="E127" s="9" t="str">
        <f>IF($A127="","",VLOOKUP($A127,Catalogue!$A$2:$N$38,4,FALSE))</f>
        <v/>
      </c>
      <c r="F127" s="9" t="str">
        <f>IF($A127="","",VLOOKUP($A127,Catalogue!$A$2:$N$38,5,FALSE))</f>
        <v/>
      </c>
      <c r="G127" s="9" t="str">
        <f>IF($A127="","",VLOOKUP($A127,Catalogue!$A$2:$N$38,6,FALSE))</f>
        <v/>
      </c>
      <c r="H127" s="9" t="str">
        <f>IF($A127="","",VLOOKUP($A127,Catalogue!$A$2:$N$38,7,FALSE))</f>
        <v/>
      </c>
      <c r="I127" s="7" t="str">
        <f>IF($A127="","",VLOOKUP($A127,Catalogue!$A$2:$N$38,8,FALSE))</f>
        <v/>
      </c>
      <c r="J127" s="20"/>
      <c r="K127" s="7" t="str">
        <f>IF($A127="","",VLOOKUP($A127,Catalogue!$A$2:$N$38,9,FALSE))</f>
        <v/>
      </c>
      <c r="L127" s="6"/>
      <c r="M127" s="8" t="str">
        <f t="shared" ref="M127:M151" si="16">IF(OR(ISBLANK($L127),AND(ISBLANK($I127),ISBLANK($J127))),"",EDATE($L127,IF($J127&lt;&gt;"",$J127,$I127)))</f>
        <v/>
      </c>
      <c r="N127" s="7" t="str">
        <f t="shared" ref="N127:N151" ca="1" si="17">IF($M127="","",$M127-TODAY())</f>
        <v/>
      </c>
      <c r="O127" s="7" t="str">
        <f t="shared" ref="O127:O151" si="18">IF($M127="","",IF($N127&lt;0,"EN RETARD",IF($N127&lt;=30,"A PROGRAMMER","CONFORME")))</f>
        <v/>
      </c>
      <c r="P127" s="7" t="str">
        <f>IF($A127="","",VLOOKUP($A127,Catalogue!$A$2:$N$38,10,FALSE))</f>
        <v/>
      </c>
      <c r="Q127" s="7" t="str">
        <f>IF($A127="","",VLOOKUP($A127,Catalogue!$A$2:$N$38,11,FALSE))</f>
        <v/>
      </c>
      <c r="R127" s="7" t="str">
        <f>IF($A127="","",VLOOKUP($A127,Catalogue!$A$2:$N$38,12,FALSE))</f>
        <v/>
      </c>
      <c r="S127" s="9" t="str">
        <f>IF($A127="","",VLOOKUP($A127,Catalogue!$A$2:$N$38,13,FALSE))</f>
        <v/>
      </c>
      <c r="T127" s="6"/>
      <c r="U127" s="6"/>
      <c r="V127" s="6"/>
      <c r="W127" s="6"/>
      <c r="X127" s="6"/>
      <c r="Y127" s="6"/>
      <c r="Z127" s="8" t="str">
        <f t="shared" ref="Z127:Z151" ca="1" si="19">IF(OR($M127="",$M127&lt;TODAY()),"",$M127+ROW()/1000000)</f>
        <v/>
      </c>
    </row>
    <row r="128" spans="1:26" s="2" customFormat="1" x14ac:dyDescent="0.35">
      <c r="A128" s="4"/>
      <c r="B128" s="9" t="str">
        <f>IF($A128="","",VLOOKUP($A128,Catalogue!$A$2:$N$38,2,FALSE))</f>
        <v/>
      </c>
      <c r="C128" s="9" t="str">
        <f>IF($A128="","",VLOOKUP($A128,Catalogue!$A$2:$N$38,3,FALSE))</f>
        <v/>
      </c>
      <c r="D128" s="5"/>
      <c r="E128" s="9" t="str">
        <f>IF($A128="","",VLOOKUP($A128,Catalogue!$A$2:$N$38,4,FALSE))</f>
        <v/>
      </c>
      <c r="F128" s="9" t="str">
        <f>IF($A128="","",VLOOKUP($A128,Catalogue!$A$2:$N$38,5,FALSE))</f>
        <v/>
      </c>
      <c r="G128" s="9" t="str">
        <f>IF($A128="","",VLOOKUP($A128,Catalogue!$A$2:$N$38,6,FALSE))</f>
        <v/>
      </c>
      <c r="H128" s="9" t="str">
        <f>IF($A128="","",VLOOKUP($A128,Catalogue!$A$2:$N$38,7,FALSE))</f>
        <v/>
      </c>
      <c r="I128" s="7" t="str">
        <f>IF($A128="","",VLOOKUP($A128,Catalogue!$A$2:$N$38,8,FALSE))</f>
        <v/>
      </c>
      <c r="J128" s="20"/>
      <c r="K128" s="7" t="str">
        <f>IF($A128="","",VLOOKUP($A128,Catalogue!$A$2:$N$38,9,FALSE))</f>
        <v/>
      </c>
      <c r="L128" s="6"/>
      <c r="M128" s="8" t="str">
        <f t="shared" si="16"/>
        <v/>
      </c>
      <c r="N128" s="7" t="str">
        <f t="shared" ca="1" si="17"/>
        <v/>
      </c>
      <c r="O128" s="7" t="str">
        <f t="shared" si="18"/>
        <v/>
      </c>
      <c r="P128" s="7" t="str">
        <f>IF($A128="","",VLOOKUP($A128,Catalogue!$A$2:$N$38,10,FALSE))</f>
        <v/>
      </c>
      <c r="Q128" s="7" t="str">
        <f>IF($A128="","",VLOOKUP($A128,Catalogue!$A$2:$N$38,11,FALSE))</f>
        <v/>
      </c>
      <c r="R128" s="7" t="str">
        <f>IF($A128="","",VLOOKUP($A128,Catalogue!$A$2:$N$38,12,FALSE))</f>
        <v/>
      </c>
      <c r="S128" s="9" t="str">
        <f>IF($A128="","",VLOOKUP($A128,Catalogue!$A$2:$N$38,13,FALSE))</f>
        <v/>
      </c>
      <c r="T128" s="6"/>
      <c r="U128" s="6"/>
      <c r="V128" s="6"/>
      <c r="W128" s="6"/>
      <c r="X128" s="6"/>
      <c r="Y128" s="6"/>
      <c r="Z128" s="8" t="str">
        <f t="shared" ca="1" si="19"/>
        <v/>
      </c>
    </row>
    <row r="129" spans="1:26" s="2" customFormat="1" x14ac:dyDescent="0.35">
      <c r="A129" s="4"/>
      <c r="B129" s="9" t="str">
        <f>IF($A129="","",VLOOKUP($A129,Catalogue!$A$2:$N$38,2,FALSE))</f>
        <v/>
      </c>
      <c r="C129" s="9" t="str">
        <f>IF($A129="","",VLOOKUP($A129,Catalogue!$A$2:$N$38,3,FALSE))</f>
        <v/>
      </c>
      <c r="D129" s="5"/>
      <c r="E129" s="9" t="str">
        <f>IF($A129="","",VLOOKUP($A129,Catalogue!$A$2:$N$38,4,FALSE))</f>
        <v/>
      </c>
      <c r="F129" s="9" t="str">
        <f>IF($A129="","",VLOOKUP($A129,Catalogue!$A$2:$N$38,5,FALSE))</f>
        <v/>
      </c>
      <c r="G129" s="9" t="str">
        <f>IF($A129="","",VLOOKUP($A129,Catalogue!$A$2:$N$38,6,FALSE))</f>
        <v/>
      </c>
      <c r="H129" s="9" t="str">
        <f>IF($A129="","",VLOOKUP($A129,Catalogue!$A$2:$N$38,7,FALSE))</f>
        <v/>
      </c>
      <c r="I129" s="7" t="str">
        <f>IF($A129="","",VLOOKUP($A129,Catalogue!$A$2:$N$38,8,FALSE))</f>
        <v/>
      </c>
      <c r="J129" s="20"/>
      <c r="K129" s="7" t="str">
        <f>IF($A129="","",VLOOKUP($A129,Catalogue!$A$2:$N$38,9,FALSE))</f>
        <v/>
      </c>
      <c r="L129" s="6"/>
      <c r="M129" s="8" t="str">
        <f t="shared" si="16"/>
        <v/>
      </c>
      <c r="N129" s="7" t="str">
        <f t="shared" ca="1" si="17"/>
        <v/>
      </c>
      <c r="O129" s="7" t="str">
        <f t="shared" si="18"/>
        <v/>
      </c>
      <c r="P129" s="7" t="str">
        <f>IF($A129="","",VLOOKUP($A129,Catalogue!$A$2:$N$38,10,FALSE))</f>
        <v/>
      </c>
      <c r="Q129" s="7" t="str">
        <f>IF($A129="","",VLOOKUP($A129,Catalogue!$A$2:$N$38,11,FALSE))</f>
        <v/>
      </c>
      <c r="R129" s="7" t="str">
        <f>IF($A129="","",VLOOKUP($A129,Catalogue!$A$2:$N$38,12,FALSE))</f>
        <v/>
      </c>
      <c r="S129" s="9" t="str">
        <f>IF($A129="","",VLOOKUP($A129,Catalogue!$A$2:$N$38,13,FALSE))</f>
        <v/>
      </c>
      <c r="T129" s="6"/>
      <c r="U129" s="6"/>
      <c r="V129" s="6"/>
      <c r="W129" s="6"/>
      <c r="X129" s="6"/>
      <c r="Y129" s="6"/>
      <c r="Z129" s="8" t="str">
        <f t="shared" ca="1" si="19"/>
        <v/>
      </c>
    </row>
    <row r="130" spans="1:26" s="2" customFormat="1" x14ac:dyDescent="0.35">
      <c r="A130" s="4"/>
      <c r="B130" s="9" t="str">
        <f>IF($A130="","",VLOOKUP($A130,Catalogue!$A$2:$N$38,2,FALSE))</f>
        <v/>
      </c>
      <c r="C130" s="9" t="str">
        <f>IF($A130="","",VLOOKUP($A130,Catalogue!$A$2:$N$38,3,FALSE))</f>
        <v/>
      </c>
      <c r="D130" s="5"/>
      <c r="E130" s="9" t="str">
        <f>IF($A130="","",VLOOKUP($A130,Catalogue!$A$2:$N$38,4,FALSE))</f>
        <v/>
      </c>
      <c r="F130" s="9" t="str">
        <f>IF($A130="","",VLOOKUP($A130,Catalogue!$A$2:$N$38,5,FALSE))</f>
        <v/>
      </c>
      <c r="G130" s="9" t="str">
        <f>IF($A130="","",VLOOKUP($A130,Catalogue!$A$2:$N$38,6,FALSE))</f>
        <v/>
      </c>
      <c r="H130" s="9" t="str">
        <f>IF($A130="","",VLOOKUP($A130,Catalogue!$A$2:$N$38,7,FALSE))</f>
        <v/>
      </c>
      <c r="I130" s="7" t="str">
        <f>IF($A130="","",VLOOKUP($A130,Catalogue!$A$2:$N$38,8,FALSE))</f>
        <v/>
      </c>
      <c r="J130" s="20"/>
      <c r="K130" s="7" t="str">
        <f>IF($A130="","",VLOOKUP($A130,Catalogue!$A$2:$N$38,9,FALSE))</f>
        <v/>
      </c>
      <c r="L130" s="6"/>
      <c r="M130" s="8" t="str">
        <f t="shared" si="16"/>
        <v/>
      </c>
      <c r="N130" s="7" t="str">
        <f t="shared" ca="1" si="17"/>
        <v/>
      </c>
      <c r="O130" s="7" t="str">
        <f t="shared" si="18"/>
        <v/>
      </c>
      <c r="P130" s="7" t="str">
        <f>IF($A130="","",VLOOKUP($A130,Catalogue!$A$2:$N$38,10,FALSE))</f>
        <v/>
      </c>
      <c r="Q130" s="7" t="str">
        <f>IF($A130="","",VLOOKUP($A130,Catalogue!$A$2:$N$38,11,FALSE))</f>
        <v/>
      </c>
      <c r="R130" s="7" t="str">
        <f>IF($A130="","",VLOOKUP($A130,Catalogue!$A$2:$N$38,12,FALSE))</f>
        <v/>
      </c>
      <c r="S130" s="9" t="str">
        <f>IF($A130="","",VLOOKUP($A130,Catalogue!$A$2:$N$38,13,FALSE))</f>
        <v/>
      </c>
      <c r="T130" s="6"/>
      <c r="U130" s="6"/>
      <c r="V130" s="6"/>
      <c r="W130" s="6"/>
      <c r="X130" s="6"/>
      <c r="Y130" s="6"/>
      <c r="Z130" s="8" t="str">
        <f t="shared" ca="1" si="19"/>
        <v/>
      </c>
    </row>
    <row r="131" spans="1:26" s="2" customFormat="1" x14ac:dyDescent="0.35">
      <c r="A131" s="4"/>
      <c r="B131" s="9" t="str">
        <f>IF($A131="","",VLOOKUP($A131,Catalogue!$A$2:$N$38,2,FALSE))</f>
        <v/>
      </c>
      <c r="C131" s="9" t="str">
        <f>IF($A131="","",VLOOKUP($A131,Catalogue!$A$2:$N$38,3,FALSE))</f>
        <v/>
      </c>
      <c r="D131" s="5"/>
      <c r="E131" s="9" t="str">
        <f>IF($A131="","",VLOOKUP($A131,Catalogue!$A$2:$N$38,4,FALSE))</f>
        <v/>
      </c>
      <c r="F131" s="9" t="str">
        <f>IF($A131="","",VLOOKUP($A131,Catalogue!$A$2:$N$38,5,FALSE))</f>
        <v/>
      </c>
      <c r="G131" s="9" t="str">
        <f>IF($A131="","",VLOOKUP($A131,Catalogue!$A$2:$N$38,6,FALSE))</f>
        <v/>
      </c>
      <c r="H131" s="9" t="str">
        <f>IF($A131="","",VLOOKUP($A131,Catalogue!$A$2:$N$38,7,FALSE))</f>
        <v/>
      </c>
      <c r="I131" s="7" t="str">
        <f>IF($A131="","",VLOOKUP($A131,Catalogue!$A$2:$N$38,8,FALSE))</f>
        <v/>
      </c>
      <c r="J131" s="20"/>
      <c r="K131" s="7" t="str">
        <f>IF($A131="","",VLOOKUP($A131,Catalogue!$A$2:$N$38,9,FALSE))</f>
        <v/>
      </c>
      <c r="L131" s="6"/>
      <c r="M131" s="8" t="str">
        <f t="shared" si="16"/>
        <v/>
      </c>
      <c r="N131" s="7" t="str">
        <f t="shared" ca="1" si="17"/>
        <v/>
      </c>
      <c r="O131" s="7" t="str">
        <f t="shared" si="18"/>
        <v/>
      </c>
      <c r="P131" s="7" t="str">
        <f>IF($A131="","",VLOOKUP($A131,Catalogue!$A$2:$N$38,10,FALSE))</f>
        <v/>
      </c>
      <c r="Q131" s="7" t="str">
        <f>IF($A131="","",VLOOKUP($A131,Catalogue!$A$2:$N$38,11,FALSE))</f>
        <v/>
      </c>
      <c r="R131" s="7" t="str">
        <f>IF($A131="","",VLOOKUP($A131,Catalogue!$A$2:$N$38,12,FALSE))</f>
        <v/>
      </c>
      <c r="S131" s="9" t="str">
        <f>IF($A131="","",VLOOKUP($A131,Catalogue!$A$2:$N$38,13,FALSE))</f>
        <v/>
      </c>
      <c r="T131" s="6"/>
      <c r="U131" s="6"/>
      <c r="V131" s="6"/>
      <c r="W131" s="6"/>
      <c r="X131" s="6"/>
      <c r="Y131" s="6"/>
      <c r="Z131" s="8" t="str">
        <f t="shared" ca="1" si="19"/>
        <v/>
      </c>
    </row>
    <row r="132" spans="1:26" s="2" customFormat="1" x14ac:dyDescent="0.35">
      <c r="A132" s="4"/>
      <c r="B132" s="9" t="str">
        <f>IF($A132="","",VLOOKUP($A132,Catalogue!$A$2:$N$38,2,FALSE))</f>
        <v/>
      </c>
      <c r="C132" s="9" t="str">
        <f>IF($A132="","",VLOOKUP($A132,Catalogue!$A$2:$N$38,3,FALSE))</f>
        <v/>
      </c>
      <c r="D132" s="5"/>
      <c r="E132" s="9" t="str">
        <f>IF($A132="","",VLOOKUP($A132,Catalogue!$A$2:$N$38,4,FALSE))</f>
        <v/>
      </c>
      <c r="F132" s="9" t="str">
        <f>IF($A132="","",VLOOKUP($A132,Catalogue!$A$2:$N$38,5,FALSE))</f>
        <v/>
      </c>
      <c r="G132" s="9" t="str">
        <f>IF($A132="","",VLOOKUP($A132,Catalogue!$A$2:$N$38,6,FALSE))</f>
        <v/>
      </c>
      <c r="H132" s="9" t="str">
        <f>IF($A132="","",VLOOKUP($A132,Catalogue!$A$2:$N$38,7,FALSE))</f>
        <v/>
      </c>
      <c r="I132" s="7" t="str">
        <f>IF($A132="","",VLOOKUP($A132,Catalogue!$A$2:$N$38,8,FALSE))</f>
        <v/>
      </c>
      <c r="J132" s="20"/>
      <c r="K132" s="7" t="str">
        <f>IF($A132="","",VLOOKUP($A132,Catalogue!$A$2:$N$38,9,FALSE))</f>
        <v/>
      </c>
      <c r="L132" s="6"/>
      <c r="M132" s="8" t="str">
        <f t="shared" si="16"/>
        <v/>
      </c>
      <c r="N132" s="7" t="str">
        <f t="shared" ca="1" si="17"/>
        <v/>
      </c>
      <c r="O132" s="7" t="str">
        <f t="shared" si="18"/>
        <v/>
      </c>
      <c r="P132" s="7" t="str">
        <f>IF($A132="","",VLOOKUP($A132,Catalogue!$A$2:$N$38,10,FALSE))</f>
        <v/>
      </c>
      <c r="Q132" s="7" t="str">
        <f>IF($A132="","",VLOOKUP($A132,Catalogue!$A$2:$N$38,11,FALSE))</f>
        <v/>
      </c>
      <c r="R132" s="7" t="str">
        <f>IF($A132="","",VLOOKUP($A132,Catalogue!$A$2:$N$38,12,FALSE))</f>
        <v/>
      </c>
      <c r="S132" s="9" t="str">
        <f>IF($A132="","",VLOOKUP($A132,Catalogue!$A$2:$N$38,13,FALSE))</f>
        <v/>
      </c>
      <c r="T132" s="6"/>
      <c r="U132" s="6"/>
      <c r="V132" s="6"/>
      <c r="W132" s="6"/>
      <c r="X132" s="6"/>
      <c r="Y132" s="6"/>
      <c r="Z132" s="8" t="str">
        <f t="shared" ca="1" si="19"/>
        <v/>
      </c>
    </row>
    <row r="133" spans="1:26" s="2" customFormat="1" x14ac:dyDescent="0.35">
      <c r="A133" s="4"/>
      <c r="B133" s="9" t="str">
        <f>IF($A133="","",VLOOKUP($A133,Catalogue!$A$2:$N$38,2,FALSE))</f>
        <v/>
      </c>
      <c r="C133" s="9" t="str">
        <f>IF($A133="","",VLOOKUP($A133,Catalogue!$A$2:$N$38,3,FALSE))</f>
        <v/>
      </c>
      <c r="D133" s="5"/>
      <c r="E133" s="9" t="str">
        <f>IF($A133="","",VLOOKUP($A133,Catalogue!$A$2:$N$38,4,FALSE))</f>
        <v/>
      </c>
      <c r="F133" s="9" t="str">
        <f>IF($A133="","",VLOOKUP($A133,Catalogue!$A$2:$N$38,5,FALSE))</f>
        <v/>
      </c>
      <c r="G133" s="9" t="str">
        <f>IF($A133="","",VLOOKUP($A133,Catalogue!$A$2:$N$38,6,FALSE))</f>
        <v/>
      </c>
      <c r="H133" s="9" t="str">
        <f>IF($A133="","",VLOOKUP($A133,Catalogue!$A$2:$N$38,7,FALSE))</f>
        <v/>
      </c>
      <c r="I133" s="7" t="str">
        <f>IF($A133="","",VLOOKUP($A133,Catalogue!$A$2:$N$38,8,FALSE))</f>
        <v/>
      </c>
      <c r="J133" s="20"/>
      <c r="K133" s="7" t="str">
        <f>IF($A133="","",VLOOKUP($A133,Catalogue!$A$2:$N$38,9,FALSE))</f>
        <v/>
      </c>
      <c r="L133" s="6"/>
      <c r="M133" s="8" t="str">
        <f t="shared" si="16"/>
        <v/>
      </c>
      <c r="N133" s="7" t="str">
        <f t="shared" ca="1" si="17"/>
        <v/>
      </c>
      <c r="O133" s="7" t="str">
        <f t="shared" si="18"/>
        <v/>
      </c>
      <c r="P133" s="7" t="str">
        <f>IF($A133="","",VLOOKUP($A133,Catalogue!$A$2:$N$38,10,FALSE))</f>
        <v/>
      </c>
      <c r="Q133" s="7" t="str">
        <f>IF($A133="","",VLOOKUP($A133,Catalogue!$A$2:$N$38,11,FALSE))</f>
        <v/>
      </c>
      <c r="R133" s="7" t="str">
        <f>IF($A133="","",VLOOKUP($A133,Catalogue!$A$2:$N$38,12,FALSE))</f>
        <v/>
      </c>
      <c r="S133" s="9" t="str">
        <f>IF($A133="","",VLOOKUP($A133,Catalogue!$A$2:$N$38,13,FALSE))</f>
        <v/>
      </c>
      <c r="T133" s="6"/>
      <c r="U133" s="6"/>
      <c r="V133" s="6"/>
      <c r="W133" s="6"/>
      <c r="X133" s="6"/>
      <c r="Y133" s="6"/>
      <c r="Z133" s="8" t="str">
        <f t="shared" ca="1" si="19"/>
        <v/>
      </c>
    </row>
    <row r="134" spans="1:26" s="2" customFormat="1" x14ac:dyDescent="0.35">
      <c r="A134" s="4"/>
      <c r="B134" s="9" t="str">
        <f>IF($A134="","",VLOOKUP($A134,Catalogue!$A$2:$N$38,2,FALSE))</f>
        <v/>
      </c>
      <c r="C134" s="9" t="str">
        <f>IF($A134="","",VLOOKUP($A134,Catalogue!$A$2:$N$38,3,FALSE))</f>
        <v/>
      </c>
      <c r="D134" s="5"/>
      <c r="E134" s="9" t="str">
        <f>IF($A134="","",VLOOKUP($A134,Catalogue!$A$2:$N$38,4,FALSE))</f>
        <v/>
      </c>
      <c r="F134" s="9" t="str">
        <f>IF($A134="","",VLOOKUP($A134,Catalogue!$A$2:$N$38,5,FALSE))</f>
        <v/>
      </c>
      <c r="G134" s="9" t="str">
        <f>IF($A134="","",VLOOKUP($A134,Catalogue!$A$2:$N$38,6,FALSE))</f>
        <v/>
      </c>
      <c r="H134" s="9" t="str">
        <f>IF($A134="","",VLOOKUP($A134,Catalogue!$A$2:$N$38,7,FALSE))</f>
        <v/>
      </c>
      <c r="I134" s="7" t="str">
        <f>IF($A134="","",VLOOKUP($A134,Catalogue!$A$2:$N$38,8,FALSE))</f>
        <v/>
      </c>
      <c r="J134" s="20"/>
      <c r="K134" s="7" t="str">
        <f>IF($A134="","",VLOOKUP($A134,Catalogue!$A$2:$N$38,9,FALSE))</f>
        <v/>
      </c>
      <c r="L134" s="6"/>
      <c r="M134" s="8" t="str">
        <f t="shared" si="16"/>
        <v/>
      </c>
      <c r="N134" s="7" t="str">
        <f t="shared" ca="1" si="17"/>
        <v/>
      </c>
      <c r="O134" s="7" t="str">
        <f t="shared" si="18"/>
        <v/>
      </c>
      <c r="P134" s="7" t="str">
        <f>IF($A134="","",VLOOKUP($A134,Catalogue!$A$2:$N$38,10,FALSE))</f>
        <v/>
      </c>
      <c r="Q134" s="7" t="str">
        <f>IF($A134="","",VLOOKUP($A134,Catalogue!$A$2:$N$38,11,FALSE))</f>
        <v/>
      </c>
      <c r="R134" s="7" t="str">
        <f>IF($A134="","",VLOOKUP($A134,Catalogue!$A$2:$N$38,12,FALSE))</f>
        <v/>
      </c>
      <c r="S134" s="9" t="str">
        <f>IF($A134="","",VLOOKUP($A134,Catalogue!$A$2:$N$38,13,FALSE))</f>
        <v/>
      </c>
      <c r="T134" s="6"/>
      <c r="U134" s="6"/>
      <c r="V134" s="6"/>
      <c r="W134" s="6"/>
      <c r="X134" s="6"/>
      <c r="Y134" s="6"/>
      <c r="Z134" s="8" t="str">
        <f t="shared" ca="1" si="19"/>
        <v/>
      </c>
    </row>
    <row r="135" spans="1:26" s="2" customFormat="1" x14ac:dyDescent="0.35">
      <c r="A135" s="4"/>
      <c r="B135" s="9" t="str">
        <f>IF($A135="","",VLOOKUP($A135,Catalogue!$A$2:$N$38,2,FALSE))</f>
        <v/>
      </c>
      <c r="C135" s="9" t="str">
        <f>IF($A135="","",VLOOKUP($A135,Catalogue!$A$2:$N$38,3,FALSE))</f>
        <v/>
      </c>
      <c r="D135" s="5"/>
      <c r="E135" s="9" t="str">
        <f>IF($A135="","",VLOOKUP($A135,Catalogue!$A$2:$N$38,4,FALSE))</f>
        <v/>
      </c>
      <c r="F135" s="9" t="str">
        <f>IF($A135="","",VLOOKUP($A135,Catalogue!$A$2:$N$38,5,FALSE))</f>
        <v/>
      </c>
      <c r="G135" s="9" t="str">
        <f>IF($A135="","",VLOOKUP($A135,Catalogue!$A$2:$N$38,6,FALSE))</f>
        <v/>
      </c>
      <c r="H135" s="9" t="str">
        <f>IF($A135="","",VLOOKUP($A135,Catalogue!$A$2:$N$38,7,FALSE))</f>
        <v/>
      </c>
      <c r="I135" s="7" t="str">
        <f>IF($A135="","",VLOOKUP($A135,Catalogue!$A$2:$N$38,8,FALSE))</f>
        <v/>
      </c>
      <c r="J135" s="20"/>
      <c r="K135" s="7" t="str">
        <f>IF($A135="","",VLOOKUP($A135,Catalogue!$A$2:$N$38,9,FALSE))</f>
        <v/>
      </c>
      <c r="L135" s="6"/>
      <c r="M135" s="8" t="str">
        <f t="shared" si="16"/>
        <v/>
      </c>
      <c r="N135" s="7" t="str">
        <f t="shared" ca="1" si="17"/>
        <v/>
      </c>
      <c r="O135" s="7" t="str">
        <f t="shared" si="18"/>
        <v/>
      </c>
      <c r="P135" s="7" t="str">
        <f>IF($A135="","",VLOOKUP($A135,Catalogue!$A$2:$N$38,10,FALSE))</f>
        <v/>
      </c>
      <c r="Q135" s="7" t="str">
        <f>IF($A135="","",VLOOKUP($A135,Catalogue!$A$2:$N$38,11,FALSE))</f>
        <v/>
      </c>
      <c r="R135" s="7" t="str">
        <f>IF($A135="","",VLOOKUP($A135,Catalogue!$A$2:$N$38,12,FALSE))</f>
        <v/>
      </c>
      <c r="S135" s="9" t="str">
        <f>IF($A135="","",VLOOKUP($A135,Catalogue!$A$2:$N$38,13,FALSE))</f>
        <v/>
      </c>
      <c r="T135" s="6"/>
      <c r="U135" s="6"/>
      <c r="V135" s="6"/>
      <c r="W135" s="6"/>
      <c r="X135" s="6"/>
      <c r="Y135" s="6"/>
      <c r="Z135" s="8" t="str">
        <f t="shared" ca="1" si="19"/>
        <v/>
      </c>
    </row>
    <row r="136" spans="1:26" s="2" customFormat="1" x14ac:dyDescent="0.35">
      <c r="A136" s="4"/>
      <c r="B136" s="9" t="str">
        <f>IF($A136="","",VLOOKUP($A136,Catalogue!$A$2:$N$38,2,FALSE))</f>
        <v/>
      </c>
      <c r="C136" s="9" t="str">
        <f>IF($A136="","",VLOOKUP($A136,Catalogue!$A$2:$N$38,3,FALSE))</f>
        <v/>
      </c>
      <c r="D136" s="5"/>
      <c r="E136" s="9" t="str">
        <f>IF($A136="","",VLOOKUP($A136,Catalogue!$A$2:$N$38,4,FALSE))</f>
        <v/>
      </c>
      <c r="F136" s="9" t="str">
        <f>IF($A136="","",VLOOKUP($A136,Catalogue!$A$2:$N$38,5,FALSE))</f>
        <v/>
      </c>
      <c r="G136" s="9" t="str">
        <f>IF($A136="","",VLOOKUP($A136,Catalogue!$A$2:$N$38,6,FALSE))</f>
        <v/>
      </c>
      <c r="H136" s="9" t="str">
        <f>IF($A136="","",VLOOKUP($A136,Catalogue!$A$2:$N$38,7,FALSE))</f>
        <v/>
      </c>
      <c r="I136" s="7" t="str">
        <f>IF($A136="","",VLOOKUP($A136,Catalogue!$A$2:$N$38,8,FALSE))</f>
        <v/>
      </c>
      <c r="J136" s="20"/>
      <c r="K136" s="7" t="str">
        <f>IF($A136="","",VLOOKUP($A136,Catalogue!$A$2:$N$38,9,FALSE))</f>
        <v/>
      </c>
      <c r="L136" s="6"/>
      <c r="M136" s="8" t="str">
        <f t="shared" si="16"/>
        <v/>
      </c>
      <c r="N136" s="7" t="str">
        <f t="shared" ca="1" si="17"/>
        <v/>
      </c>
      <c r="O136" s="7" t="str">
        <f t="shared" si="18"/>
        <v/>
      </c>
      <c r="P136" s="7" t="str">
        <f>IF($A136="","",VLOOKUP($A136,Catalogue!$A$2:$N$38,10,FALSE))</f>
        <v/>
      </c>
      <c r="Q136" s="7" t="str">
        <f>IF($A136="","",VLOOKUP($A136,Catalogue!$A$2:$N$38,11,FALSE))</f>
        <v/>
      </c>
      <c r="R136" s="7" t="str">
        <f>IF($A136="","",VLOOKUP($A136,Catalogue!$A$2:$N$38,12,FALSE))</f>
        <v/>
      </c>
      <c r="S136" s="9" t="str">
        <f>IF($A136="","",VLOOKUP($A136,Catalogue!$A$2:$N$38,13,FALSE))</f>
        <v/>
      </c>
      <c r="T136" s="6"/>
      <c r="U136" s="6"/>
      <c r="V136" s="6"/>
      <c r="W136" s="6"/>
      <c r="X136" s="6"/>
      <c r="Y136" s="6"/>
      <c r="Z136" s="8" t="str">
        <f t="shared" ca="1" si="19"/>
        <v/>
      </c>
    </row>
    <row r="137" spans="1:26" s="2" customFormat="1" x14ac:dyDescent="0.35">
      <c r="A137" s="4"/>
      <c r="B137" s="9" t="str">
        <f>IF($A137="","",VLOOKUP($A137,Catalogue!$A$2:$N$38,2,FALSE))</f>
        <v/>
      </c>
      <c r="C137" s="9" t="str">
        <f>IF($A137="","",VLOOKUP($A137,Catalogue!$A$2:$N$38,3,FALSE))</f>
        <v/>
      </c>
      <c r="D137" s="5"/>
      <c r="E137" s="9" t="str">
        <f>IF($A137="","",VLOOKUP($A137,Catalogue!$A$2:$N$38,4,FALSE))</f>
        <v/>
      </c>
      <c r="F137" s="9" t="str">
        <f>IF($A137="","",VLOOKUP($A137,Catalogue!$A$2:$N$38,5,FALSE))</f>
        <v/>
      </c>
      <c r="G137" s="9" t="str">
        <f>IF($A137="","",VLOOKUP($A137,Catalogue!$A$2:$N$38,6,FALSE))</f>
        <v/>
      </c>
      <c r="H137" s="9" t="str">
        <f>IF($A137="","",VLOOKUP($A137,Catalogue!$A$2:$N$38,7,FALSE))</f>
        <v/>
      </c>
      <c r="I137" s="7" t="str">
        <f>IF($A137="","",VLOOKUP($A137,Catalogue!$A$2:$N$38,8,FALSE))</f>
        <v/>
      </c>
      <c r="J137" s="20"/>
      <c r="K137" s="7" t="str">
        <f>IF($A137="","",VLOOKUP($A137,Catalogue!$A$2:$N$38,9,FALSE))</f>
        <v/>
      </c>
      <c r="L137" s="6"/>
      <c r="M137" s="8" t="str">
        <f t="shared" si="16"/>
        <v/>
      </c>
      <c r="N137" s="7" t="str">
        <f t="shared" ca="1" si="17"/>
        <v/>
      </c>
      <c r="O137" s="7" t="str">
        <f t="shared" si="18"/>
        <v/>
      </c>
      <c r="P137" s="7" t="str">
        <f>IF($A137="","",VLOOKUP($A137,Catalogue!$A$2:$N$38,10,FALSE))</f>
        <v/>
      </c>
      <c r="Q137" s="7" t="str">
        <f>IF($A137="","",VLOOKUP($A137,Catalogue!$A$2:$N$38,11,FALSE))</f>
        <v/>
      </c>
      <c r="R137" s="7" t="str">
        <f>IF($A137="","",VLOOKUP($A137,Catalogue!$A$2:$N$38,12,FALSE))</f>
        <v/>
      </c>
      <c r="S137" s="9" t="str">
        <f>IF($A137="","",VLOOKUP($A137,Catalogue!$A$2:$N$38,13,FALSE))</f>
        <v/>
      </c>
      <c r="T137" s="6"/>
      <c r="U137" s="6"/>
      <c r="V137" s="6"/>
      <c r="W137" s="6"/>
      <c r="X137" s="6"/>
      <c r="Y137" s="6"/>
      <c r="Z137" s="8" t="str">
        <f t="shared" ca="1" si="19"/>
        <v/>
      </c>
    </row>
    <row r="138" spans="1:26" s="2" customFormat="1" x14ac:dyDescent="0.35">
      <c r="A138" s="4"/>
      <c r="B138" s="9" t="str">
        <f>IF($A138="","",VLOOKUP($A138,Catalogue!$A$2:$N$38,2,FALSE))</f>
        <v/>
      </c>
      <c r="C138" s="9" t="str">
        <f>IF($A138="","",VLOOKUP($A138,Catalogue!$A$2:$N$38,3,FALSE))</f>
        <v/>
      </c>
      <c r="D138" s="5"/>
      <c r="E138" s="9" t="str">
        <f>IF($A138="","",VLOOKUP($A138,Catalogue!$A$2:$N$38,4,FALSE))</f>
        <v/>
      </c>
      <c r="F138" s="9" t="str">
        <f>IF($A138="","",VLOOKUP($A138,Catalogue!$A$2:$N$38,5,FALSE))</f>
        <v/>
      </c>
      <c r="G138" s="9" t="str">
        <f>IF($A138="","",VLOOKUP($A138,Catalogue!$A$2:$N$38,6,FALSE))</f>
        <v/>
      </c>
      <c r="H138" s="9" t="str">
        <f>IF($A138="","",VLOOKUP($A138,Catalogue!$A$2:$N$38,7,FALSE))</f>
        <v/>
      </c>
      <c r="I138" s="7" t="str">
        <f>IF($A138="","",VLOOKUP($A138,Catalogue!$A$2:$N$38,8,FALSE))</f>
        <v/>
      </c>
      <c r="J138" s="20"/>
      <c r="K138" s="7" t="str">
        <f>IF($A138="","",VLOOKUP($A138,Catalogue!$A$2:$N$38,9,FALSE))</f>
        <v/>
      </c>
      <c r="L138" s="6"/>
      <c r="M138" s="8" t="str">
        <f t="shared" si="16"/>
        <v/>
      </c>
      <c r="N138" s="7" t="str">
        <f t="shared" ca="1" si="17"/>
        <v/>
      </c>
      <c r="O138" s="7" t="str">
        <f t="shared" si="18"/>
        <v/>
      </c>
      <c r="P138" s="7" t="str">
        <f>IF($A138="","",VLOOKUP($A138,Catalogue!$A$2:$N$38,10,FALSE))</f>
        <v/>
      </c>
      <c r="Q138" s="7" t="str">
        <f>IF($A138="","",VLOOKUP($A138,Catalogue!$A$2:$N$38,11,FALSE))</f>
        <v/>
      </c>
      <c r="R138" s="7" t="str">
        <f>IF($A138="","",VLOOKUP($A138,Catalogue!$A$2:$N$38,12,FALSE))</f>
        <v/>
      </c>
      <c r="S138" s="9" t="str">
        <f>IF($A138="","",VLOOKUP($A138,Catalogue!$A$2:$N$38,13,FALSE))</f>
        <v/>
      </c>
      <c r="T138" s="6"/>
      <c r="U138" s="6"/>
      <c r="V138" s="6"/>
      <c r="W138" s="6"/>
      <c r="X138" s="6"/>
      <c r="Y138" s="6"/>
      <c r="Z138" s="8" t="str">
        <f t="shared" ca="1" si="19"/>
        <v/>
      </c>
    </row>
    <row r="139" spans="1:26" s="2" customFormat="1" x14ac:dyDescent="0.35">
      <c r="A139" s="4"/>
      <c r="B139" s="9" t="str">
        <f>IF($A139="","",VLOOKUP($A139,Catalogue!$A$2:$N$38,2,FALSE))</f>
        <v/>
      </c>
      <c r="C139" s="9" t="str">
        <f>IF($A139="","",VLOOKUP($A139,Catalogue!$A$2:$N$38,3,FALSE))</f>
        <v/>
      </c>
      <c r="D139" s="5"/>
      <c r="E139" s="9" t="str">
        <f>IF($A139="","",VLOOKUP($A139,Catalogue!$A$2:$N$38,4,FALSE))</f>
        <v/>
      </c>
      <c r="F139" s="9" t="str">
        <f>IF($A139="","",VLOOKUP($A139,Catalogue!$A$2:$N$38,5,FALSE))</f>
        <v/>
      </c>
      <c r="G139" s="9" t="str">
        <f>IF($A139="","",VLOOKUP($A139,Catalogue!$A$2:$N$38,6,FALSE))</f>
        <v/>
      </c>
      <c r="H139" s="9" t="str">
        <f>IF($A139="","",VLOOKUP($A139,Catalogue!$A$2:$N$38,7,FALSE))</f>
        <v/>
      </c>
      <c r="I139" s="7" t="str">
        <f>IF($A139="","",VLOOKUP($A139,Catalogue!$A$2:$N$38,8,FALSE))</f>
        <v/>
      </c>
      <c r="J139" s="20"/>
      <c r="K139" s="7" t="str">
        <f>IF($A139="","",VLOOKUP($A139,Catalogue!$A$2:$N$38,9,FALSE))</f>
        <v/>
      </c>
      <c r="L139" s="6"/>
      <c r="M139" s="8" t="str">
        <f t="shared" si="16"/>
        <v/>
      </c>
      <c r="N139" s="7" t="str">
        <f t="shared" ca="1" si="17"/>
        <v/>
      </c>
      <c r="O139" s="7" t="str">
        <f t="shared" si="18"/>
        <v/>
      </c>
      <c r="P139" s="7" t="str">
        <f>IF($A139="","",VLOOKUP($A139,Catalogue!$A$2:$N$38,10,FALSE))</f>
        <v/>
      </c>
      <c r="Q139" s="7" t="str">
        <f>IF($A139="","",VLOOKUP($A139,Catalogue!$A$2:$N$38,11,FALSE))</f>
        <v/>
      </c>
      <c r="R139" s="7" t="str">
        <f>IF($A139="","",VLOOKUP($A139,Catalogue!$A$2:$N$38,12,FALSE))</f>
        <v/>
      </c>
      <c r="S139" s="9" t="str">
        <f>IF($A139="","",VLOOKUP($A139,Catalogue!$A$2:$N$38,13,FALSE))</f>
        <v/>
      </c>
      <c r="T139" s="6"/>
      <c r="U139" s="6"/>
      <c r="V139" s="6"/>
      <c r="W139" s="6"/>
      <c r="X139" s="6"/>
      <c r="Y139" s="6"/>
      <c r="Z139" s="8" t="str">
        <f t="shared" ca="1" si="19"/>
        <v/>
      </c>
    </row>
    <row r="140" spans="1:26" s="2" customFormat="1" x14ac:dyDescent="0.35">
      <c r="A140" s="4"/>
      <c r="B140" s="9" t="str">
        <f>IF($A140="","",VLOOKUP($A140,Catalogue!$A$2:$N$38,2,FALSE))</f>
        <v/>
      </c>
      <c r="C140" s="9" t="str">
        <f>IF($A140="","",VLOOKUP($A140,Catalogue!$A$2:$N$38,3,FALSE))</f>
        <v/>
      </c>
      <c r="D140" s="5"/>
      <c r="E140" s="9" t="str">
        <f>IF($A140="","",VLOOKUP($A140,Catalogue!$A$2:$N$38,4,FALSE))</f>
        <v/>
      </c>
      <c r="F140" s="9" t="str">
        <f>IF($A140="","",VLOOKUP($A140,Catalogue!$A$2:$N$38,5,FALSE))</f>
        <v/>
      </c>
      <c r="G140" s="9" t="str">
        <f>IF($A140="","",VLOOKUP($A140,Catalogue!$A$2:$N$38,6,FALSE))</f>
        <v/>
      </c>
      <c r="H140" s="9" t="str">
        <f>IF($A140="","",VLOOKUP($A140,Catalogue!$A$2:$N$38,7,FALSE))</f>
        <v/>
      </c>
      <c r="I140" s="7" t="str">
        <f>IF($A140="","",VLOOKUP($A140,Catalogue!$A$2:$N$38,8,FALSE))</f>
        <v/>
      </c>
      <c r="J140" s="20"/>
      <c r="K140" s="7" t="str">
        <f>IF($A140="","",VLOOKUP($A140,Catalogue!$A$2:$N$38,9,FALSE))</f>
        <v/>
      </c>
      <c r="L140" s="6"/>
      <c r="M140" s="8" t="str">
        <f t="shared" si="16"/>
        <v/>
      </c>
      <c r="N140" s="7" t="str">
        <f t="shared" ca="1" si="17"/>
        <v/>
      </c>
      <c r="O140" s="7" t="str">
        <f t="shared" si="18"/>
        <v/>
      </c>
      <c r="P140" s="7" t="str">
        <f>IF($A140="","",VLOOKUP($A140,Catalogue!$A$2:$N$38,10,FALSE))</f>
        <v/>
      </c>
      <c r="Q140" s="7" t="str">
        <f>IF($A140="","",VLOOKUP($A140,Catalogue!$A$2:$N$38,11,FALSE))</f>
        <v/>
      </c>
      <c r="R140" s="7" t="str">
        <f>IF($A140="","",VLOOKUP($A140,Catalogue!$A$2:$N$38,12,FALSE))</f>
        <v/>
      </c>
      <c r="S140" s="9" t="str">
        <f>IF($A140="","",VLOOKUP($A140,Catalogue!$A$2:$N$38,13,FALSE))</f>
        <v/>
      </c>
      <c r="T140" s="6"/>
      <c r="U140" s="6"/>
      <c r="V140" s="6"/>
      <c r="W140" s="6"/>
      <c r="X140" s="6"/>
      <c r="Y140" s="6"/>
      <c r="Z140" s="8" t="str">
        <f t="shared" ca="1" si="19"/>
        <v/>
      </c>
    </row>
    <row r="141" spans="1:26" s="2" customFormat="1" x14ac:dyDescent="0.35">
      <c r="A141" s="4"/>
      <c r="B141" s="9" t="str">
        <f>IF($A141="","",VLOOKUP($A141,Catalogue!$A$2:$N$38,2,FALSE))</f>
        <v/>
      </c>
      <c r="C141" s="9" t="str">
        <f>IF($A141="","",VLOOKUP($A141,Catalogue!$A$2:$N$38,3,FALSE))</f>
        <v/>
      </c>
      <c r="D141" s="5"/>
      <c r="E141" s="9" t="str">
        <f>IF($A141="","",VLOOKUP($A141,Catalogue!$A$2:$N$38,4,FALSE))</f>
        <v/>
      </c>
      <c r="F141" s="9" t="str">
        <f>IF($A141="","",VLOOKUP($A141,Catalogue!$A$2:$N$38,5,FALSE))</f>
        <v/>
      </c>
      <c r="G141" s="9" t="str">
        <f>IF($A141="","",VLOOKUP($A141,Catalogue!$A$2:$N$38,6,FALSE))</f>
        <v/>
      </c>
      <c r="H141" s="9" t="str">
        <f>IF($A141="","",VLOOKUP($A141,Catalogue!$A$2:$N$38,7,FALSE))</f>
        <v/>
      </c>
      <c r="I141" s="7" t="str">
        <f>IF($A141="","",VLOOKUP($A141,Catalogue!$A$2:$N$38,8,FALSE))</f>
        <v/>
      </c>
      <c r="J141" s="20"/>
      <c r="K141" s="7" t="str">
        <f>IF($A141="","",VLOOKUP($A141,Catalogue!$A$2:$N$38,9,FALSE))</f>
        <v/>
      </c>
      <c r="L141" s="6"/>
      <c r="M141" s="8" t="str">
        <f t="shared" si="16"/>
        <v/>
      </c>
      <c r="N141" s="7" t="str">
        <f t="shared" ca="1" si="17"/>
        <v/>
      </c>
      <c r="O141" s="7" t="str">
        <f t="shared" si="18"/>
        <v/>
      </c>
      <c r="P141" s="7" t="str">
        <f>IF($A141="","",VLOOKUP($A141,Catalogue!$A$2:$N$38,10,FALSE))</f>
        <v/>
      </c>
      <c r="Q141" s="7" t="str">
        <f>IF($A141="","",VLOOKUP($A141,Catalogue!$A$2:$N$38,11,FALSE))</f>
        <v/>
      </c>
      <c r="R141" s="7" t="str">
        <f>IF($A141="","",VLOOKUP($A141,Catalogue!$A$2:$N$38,12,FALSE))</f>
        <v/>
      </c>
      <c r="S141" s="9" t="str">
        <f>IF($A141="","",VLOOKUP($A141,Catalogue!$A$2:$N$38,13,FALSE))</f>
        <v/>
      </c>
      <c r="T141" s="6"/>
      <c r="U141" s="6"/>
      <c r="V141" s="6"/>
      <c r="W141" s="6"/>
      <c r="X141" s="6"/>
      <c r="Y141" s="6"/>
      <c r="Z141" s="8" t="str">
        <f t="shared" ca="1" si="19"/>
        <v/>
      </c>
    </row>
    <row r="142" spans="1:26" s="2" customFormat="1" x14ac:dyDescent="0.35">
      <c r="A142" s="4"/>
      <c r="B142" s="9" t="str">
        <f>IF($A142="","",VLOOKUP($A142,Catalogue!$A$2:$N$38,2,FALSE))</f>
        <v/>
      </c>
      <c r="C142" s="9" t="str">
        <f>IF($A142="","",VLOOKUP($A142,Catalogue!$A$2:$N$38,3,FALSE))</f>
        <v/>
      </c>
      <c r="D142" s="5"/>
      <c r="E142" s="9" t="str">
        <f>IF($A142="","",VLOOKUP($A142,Catalogue!$A$2:$N$38,4,FALSE))</f>
        <v/>
      </c>
      <c r="F142" s="9" t="str">
        <f>IF($A142="","",VLOOKUP($A142,Catalogue!$A$2:$N$38,5,FALSE))</f>
        <v/>
      </c>
      <c r="G142" s="9" t="str">
        <f>IF($A142="","",VLOOKUP($A142,Catalogue!$A$2:$N$38,6,FALSE))</f>
        <v/>
      </c>
      <c r="H142" s="9" t="str">
        <f>IF($A142="","",VLOOKUP($A142,Catalogue!$A$2:$N$38,7,FALSE))</f>
        <v/>
      </c>
      <c r="I142" s="7" t="str">
        <f>IF($A142="","",VLOOKUP($A142,Catalogue!$A$2:$N$38,8,FALSE))</f>
        <v/>
      </c>
      <c r="J142" s="20"/>
      <c r="K142" s="7" t="str">
        <f>IF($A142="","",VLOOKUP($A142,Catalogue!$A$2:$N$38,9,FALSE))</f>
        <v/>
      </c>
      <c r="L142" s="6"/>
      <c r="M142" s="8" t="str">
        <f t="shared" si="16"/>
        <v/>
      </c>
      <c r="N142" s="7" t="str">
        <f t="shared" ca="1" si="17"/>
        <v/>
      </c>
      <c r="O142" s="7" t="str">
        <f t="shared" si="18"/>
        <v/>
      </c>
      <c r="P142" s="7" t="str">
        <f>IF($A142="","",VLOOKUP($A142,Catalogue!$A$2:$N$38,10,FALSE))</f>
        <v/>
      </c>
      <c r="Q142" s="7" t="str">
        <f>IF($A142="","",VLOOKUP($A142,Catalogue!$A$2:$N$38,11,FALSE))</f>
        <v/>
      </c>
      <c r="R142" s="7" t="str">
        <f>IF($A142="","",VLOOKUP($A142,Catalogue!$A$2:$N$38,12,FALSE))</f>
        <v/>
      </c>
      <c r="S142" s="9" t="str">
        <f>IF($A142="","",VLOOKUP($A142,Catalogue!$A$2:$N$38,13,FALSE))</f>
        <v/>
      </c>
      <c r="T142" s="6"/>
      <c r="U142" s="6"/>
      <c r="V142" s="6"/>
      <c r="W142" s="6"/>
      <c r="X142" s="6"/>
      <c r="Y142" s="6"/>
      <c r="Z142" s="8" t="str">
        <f t="shared" ca="1" si="19"/>
        <v/>
      </c>
    </row>
    <row r="143" spans="1:26" s="2" customFormat="1" x14ac:dyDescent="0.35">
      <c r="A143" s="4"/>
      <c r="B143" s="9" t="str">
        <f>IF($A143="","",VLOOKUP($A143,Catalogue!$A$2:$N$38,2,FALSE))</f>
        <v/>
      </c>
      <c r="C143" s="9" t="str">
        <f>IF($A143="","",VLOOKUP($A143,Catalogue!$A$2:$N$38,3,FALSE))</f>
        <v/>
      </c>
      <c r="D143" s="5"/>
      <c r="E143" s="9" t="str">
        <f>IF($A143="","",VLOOKUP($A143,Catalogue!$A$2:$N$38,4,FALSE))</f>
        <v/>
      </c>
      <c r="F143" s="9" t="str">
        <f>IF($A143="","",VLOOKUP($A143,Catalogue!$A$2:$N$38,5,FALSE))</f>
        <v/>
      </c>
      <c r="G143" s="9" t="str">
        <f>IF($A143="","",VLOOKUP($A143,Catalogue!$A$2:$N$38,6,FALSE))</f>
        <v/>
      </c>
      <c r="H143" s="9" t="str">
        <f>IF($A143="","",VLOOKUP($A143,Catalogue!$A$2:$N$38,7,FALSE))</f>
        <v/>
      </c>
      <c r="I143" s="7" t="str">
        <f>IF($A143="","",VLOOKUP($A143,Catalogue!$A$2:$N$38,8,FALSE))</f>
        <v/>
      </c>
      <c r="J143" s="20"/>
      <c r="K143" s="7" t="str">
        <f>IF($A143="","",VLOOKUP($A143,Catalogue!$A$2:$N$38,9,FALSE))</f>
        <v/>
      </c>
      <c r="L143" s="6"/>
      <c r="M143" s="8" t="str">
        <f t="shared" si="16"/>
        <v/>
      </c>
      <c r="N143" s="7" t="str">
        <f t="shared" ca="1" si="17"/>
        <v/>
      </c>
      <c r="O143" s="7" t="str">
        <f t="shared" si="18"/>
        <v/>
      </c>
      <c r="P143" s="7" t="str">
        <f>IF($A143="","",VLOOKUP($A143,Catalogue!$A$2:$N$38,10,FALSE))</f>
        <v/>
      </c>
      <c r="Q143" s="7" t="str">
        <f>IF($A143="","",VLOOKUP($A143,Catalogue!$A$2:$N$38,11,FALSE))</f>
        <v/>
      </c>
      <c r="R143" s="7" t="str">
        <f>IF($A143="","",VLOOKUP($A143,Catalogue!$A$2:$N$38,12,FALSE))</f>
        <v/>
      </c>
      <c r="S143" s="9" t="str">
        <f>IF($A143="","",VLOOKUP($A143,Catalogue!$A$2:$N$38,13,FALSE))</f>
        <v/>
      </c>
      <c r="T143" s="6"/>
      <c r="U143" s="6"/>
      <c r="V143" s="6"/>
      <c r="W143" s="6"/>
      <c r="X143" s="6"/>
      <c r="Y143" s="6"/>
      <c r="Z143" s="8" t="str">
        <f t="shared" ca="1" si="19"/>
        <v/>
      </c>
    </row>
    <row r="144" spans="1:26" s="2" customFormat="1" x14ac:dyDescent="0.35">
      <c r="A144" s="4"/>
      <c r="B144" s="9" t="str">
        <f>IF($A144="","",VLOOKUP($A144,Catalogue!$A$2:$N$38,2,FALSE))</f>
        <v/>
      </c>
      <c r="C144" s="9" t="str">
        <f>IF($A144="","",VLOOKUP($A144,Catalogue!$A$2:$N$38,3,FALSE))</f>
        <v/>
      </c>
      <c r="D144" s="5"/>
      <c r="E144" s="9" t="str">
        <f>IF($A144="","",VLOOKUP($A144,Catalogue!$A$2:$N$38,4,FALSE))</f>
        <v/>
      </c>
      <c r="F144" s="9" t="str">
        <f>IF($A144="","",VLOOKUP($A144,Catalogue!$A$2:$N$38,5,FALSE))</f>
        <v/>
      </c>
      <c r="G144" s="9" t="str">
        <f>IF($A144="","",VLOOKUP($A144,Catalogue!$A$2:$N$38,6,FALSE))</f>
        <v/>
      </c>
      <c r="H144" s="9" t="str">
        <f>IF($A144="","",VLOOKUP($A144,Catalogue!$A$2:$N$38,7,FALSE))</f>
        <v/>
      </c>
      <c r="I144" s="7" t="str">
        <f>IF($A144="","",VLOOKUP($A144,Catalogue!$A$2:$N$38,8,FALSE))</f>
        <v/>
      </c>
      <c r="J144" s="20"/>
      <c r="K144" s="7" t="str">
        <f>IF($A144="","",VLOOKUP($A144,Catalogue!$A$2:$N$38,9,FALSE))</f>
        <v/>
      </c>
      <c r="L144" s="6"/>
      <c r="M144" s="8" t="str">
        <f t="shared" si="16"/>
        <v/>
      </c>
      <c r="N144" s="7" t="str">
        <f t="shared" ca="1" si="17"/>
        <v/>
      </c>
      <c r="O144" s="7" t="str">
        <f t="shared" si="18"/>
        <v/>
      </c>
      <c r="P144" s="7" t="str">
        <f>IF($A144="","",VLOOKUP($A144,Catalogue!$A$2:$N$38,10,FALSE))</f>
        <v/>
      </c>
      <c r="Q144" s="7" t="str">
        <f>IF($A144="","",VLOOKUP($A144,Catalogue!$A$2:$N$38,11,FALSE))</f>
        <v/>
      </c>
      <c r="R144" s="7" t="str">
        <f>IF($A144="","",VLOOKUP($A144,Catalogue!$A$2:$N$38,12,FALSE))</f>
        <v/>
      </c>
      <c r="S144" s="9" t="str">
        <f>IF($A144="","",VLOOKUP($A144,Catalogue!$A$2:$N$38,13,FALSE))</f>
        <v/>
      </c>
      <c r="T144" s="6"/>
      <c r="U144" s="6"/>
      <c r="V144" s="6"/>
      <c r="W144" s="6"/>
      <c r="X144" s="6"/>
      <c r="Y144" s="6"/>
      <c r="Z144" s="8" t="str">
        <f t="shared" ca="1" si="19"/>
        <v/>
      </c>
    </row>
    <row r="145" spans="1:26" s="2" customFormat="1" x14ac:dyDescent="0.35">
      <c r="A145" s="4"/>
      <c r="B145" s="9" t="str">
        <f>IF($A145="","",VLOOKUP($A145,Catalogue!$A$2:$N$38,2,FALSE))</f>
        <v/>
      </c>
      <c r="C145" s="9" t="str">
        <f>IF($A145="","",VLOOKUP($A145,Catalogue!$A$2:$N$38,3,FALSE))</f>
        <v/>
      </c>
      <c r="D145" s="5"/>
      <c r="E145" s="9" t="str">
        <f>IF($A145="","",VLOOKUP($A145,Catalogue!$A$2:$N$38,4,FALSE))</f>
        <v/>
      </c>
      <c r="F145" s="9" t="str">
        <f>IF($A145="","",VLOOKUP($A145,Catalogue!$A$2:$N$38,5,FALSE))</f>
        <v/>
      </c>
      <c r="G145" s="9" t="str">
        <f>IF($A145="","",VLOOKUP($A145,Catalogue!$A$2:$N$38,6,FALSE))</f>
        <v/>
      </c>
      <c r="H145" s="9" t="str">
        <f>IF($A145="","",VLOOKUP($A145,Catalogue!$A$2:$N$38,7,FALSE))</f>
        <v/>
      </c>
      <c r="I145" s="7" t="str">
        <f>IF($A145="","",VLOOKUP($A145,Catalogue!$A$2:$N$38,8,FALSE))</f>
        <v/>
      </c>
      <c r="J145" s="20"/>
      <c r="K145" s="7" t="str">
        <f>IF($A145="","",VLOOKUP($A145,Catalogue!$A$2:$N$38,9,FALSE))</f>
        <v/>
      </c>
      <c r="L145" s="6"/>
      <c r="M145" s="8" t="str">
        <f t="shared" si="16"/>
        <v/>
      </c>
      <c r="N145" s="7" t="str">
        <f t="shared" ca="1" si="17"/>
        <v/>
      </c>
      <c r="O145" s="7" t="str">
        <f t="shared" si="18"/>
        <v/>
      </c>
      <c r="P145" s="7" t="str">
        <f>IF($A145="","",VLOOKUP($A145,Catalogue!$A$2:$N$38,10,FALSE))</f>
        <v/>
      </c>
      <c r="Q145" s="7" t="str">
        <f>IF($A145="","",VLOOKUP($A145,Catalogue!$A$2:$N$38,11,FALSE))</f>
        <v/>
      </c>
      <c r="R145" s="7" t="str">
        <f>IF($A145="","",VLOOKUP($A145,Catalogue!$A$2:$N$38,12,FALSE))</f>
        <v/>
      </c>
      <c r="S145" s="9" t="str">
        <f>IF($A145="","",VLOOKUP($A145,Catalogue!$A$2:$N$38,13,FALSE))</f>
        <v/>
      </c>
      <c r="T145" s="6"/>
      <c r="U145" s="6"/>
      <c r="V145" s="6"/>
      <c r="W145" s="6"/>
      <c r="X145" s="6"/>
      <c r="Y145" s="6"/>
      <c r="Z145" s="8" t="str">
        <f t="shared" ca="1" si="19"/>
        <v/>
      </c>
    </row>
    <row r="146" spans="1:26" s="2" customFormat="1" x14ac:dyDescent="0.35">
      <c r="A146" s="4"/>
      <c r="B146" s="9" t="str">
        <f>IF($A146="","",VLOOKUP($A146,Catalogue!$A$2:$N$38,2,FALSE))</f>
        <v/>
      </c>
      <c r="C146" s="9" t="str">
        <f>IF($A146="","",VLOOKUP($A146,Catalogue!$A$2:$N$38,3,FALSE))</f>
        <v/>
      </c>
      <c r="D146" s="5"/>
      <c r="E146" s="9" t="str">
        <f>IF($A146="","",VLOOKUP($A146,Catalogue!$A$2:$N$38,4,FALSE))</f>
        <v/>
      </c>
      <c r="F146" s="9" t="str">
        <f>IF($A146="","",VLOOKUP($A146,Catalogue!$A$2:$N$38,5,FALSE))</f>
        <v/>
      </c>
      <c r="G146" s="9" t="str">
        <f>IF($A146="","",VLOOKUP($A146,Catalogue!$A$2:$N$38,6,FALSE))</f>
        <v/>
      </c>
      <c r="H146" s="9" t="str">
        <f>IF($A146="","",VLOOKUP($A146,Catalogue!$A$2:$N$38,7,FALSE))</f>
        <v/>
      </c>
      <c r="I146" s="7" t="str">
        <f>IF($A146="","",VLOOKUP($A146,Catalogue!$A$2:$N$38,8,FALSE))</f>
        <v/>
      </c>
      <c r="J146" s="20"/>
      <c r="K146" s="7" t="str">
        <f>IF($A146="","",VLOOKUP($A146,Catalogue!$A$2:$N$38,9,FALSE))</f>
        <v/>
      </c>
      <c r="L146" s="6"/>
      <c r="M146" s="8" t="str">
        <f t="shared" si="16"/>
        <v/>
      </c>
      <c r="N146" s="7" t="str">
        <f t="shared" ca="1" si="17"/>
        <v/>
      </c>
      <c r="O146" s="7" t="str">
        <f t="shared" si="18"/>
        <v/>
      </c>
      <c r="P146" s="7" t="str">
        <f>IF($A146="","",VLOOKUP($A146,Catalogue!$A$2:$N$38,10,FALSE))</f>
        <v/>
      </c>
      <c r="Q146" s="7" t="str">
        <f>IF($A146="","",VLOOKUP($A146,Catalogue!$A$2:$N$38,11,FALSE))</f>
        <v/>
      </c>
      <c r="R146" s="7" t="str">
        <f>IF($A146="","",VLOOKUP($A146,Catalogue!$A$2:$N$38,12,FALSE))</f>
        <v/>
      </c>
      <c r="S146" s="9" t="str">
        <f>IF($A146="","",VLOOKUP($A146,Catalogue!$A$2:$N$38,13,FALSE))</f>
        <v/>
      </c>
      <c r="T146" s="6"/>
      <c r="U146" s="6"/>
      <c r="V146" s="6"/>
      <c r="W146" s="6"/>
      <c r="X146" s="6"/>
      <c r="Y146" s="6"/>
      <c r="Z146" s="8" t="str">
        <f t="shared" ca="1" si="19"/>
        <v/>
      </c>
    </row>
    <row r="147" spans="1:26" s="2" customFormat="1" x14ac:dyDescent="0.35">
      <c r="A147" s="4"/>
      <c r="B147" s="9" t="str">
        <f>IF($A147="","",VLOOKUP($A147,Catalogue!$A$2:$N$38,2,FALSE))</f>
        <v/>
      </c>
      <c r="C147" s="9" t="str">
        <f>IF($A147="","",VLOOKUP($A147,Catalogue!$A$2:$N$38,3,FALSE))</f>
        <v/>
      </c>
      <c r="D147" s="5"/>
      <c r="E147" s="9" t="str">
        <f>IF($A147="","",VLOOKUP($A147,Catalogue!$A$2:$N$38,4,FALSE))</f>
        <v/>
      </c>
      <c r="F147" s="9" t="str">
        <f>IF($A147="","",VLOOKUP($A147,Catalogue!$A$2:$N$38,5,FALSE))</f>
        <v/>
      </c>
      <c r="G147" s="9" t="str">
        <f>IF($A147="","",VLOOKUP($A147,Catalogue!$A$2:$N$38,6,FALSE))</f>
        <v/>
      </c>
      <c r="H147" s="9" t="str">
        <f>IF($A147="","",VLOOKUP($A147,Catalogue!$A$2:$N$38,7,FALSE))</f>
        <v/>
      </c>
      <c r="I147" s="7" t="str">
        <f>IF($A147="","",VLOOKUP($A147,Catalogue!$A$2:$N$38,8,FALSE))</f>
        <v/>
      </c>
      <c r="J147" s="20"/>
      <c r="K147" s="7" t="str">
        <f>IF($A147="","",VLOOKUP($A147,Catalogue!$A$2:$N$38,9,FALSE))</f>
        <v/>
      </c>
      <c r="L147" s="6"/>
      <c r="M147" s="8" t="str">
        <f t="shared" si="16"/>
        <v/>
      </c>
      <c r="N147" s="7" t="str">
        <f t="shared" ca="1" si="17"/>
        <v/>
      </c>
      <c r="O147" s="7" t="str">
        <f t="shared" si="18"/>
        <v/>
      </c>
      <c r="P147" s="7" t="str">
        <f>IF($A147="","",VLOOKUP($A147,Catalogue!$A$2:$N$38,10,FALSE))</f>
        <v/>
      </c>
      <c r="Q147" s="7" t="str">
        <f>IF($A147="","",VLOOKUP($A147,Catalogue!$A$2:$N$38,11,FALSE))</f>
        <v/>
      </c>
      <c r="R147" s="7" t="str">
        <f>IF($A147="","",VLOOKUP($A147,Catalogue!$A$2:$N$38,12,FALSE))</f>
        <v/>
      </c>
      <c r="S147" s="9" t="str">
        <f>IF($A147="","",VLOOKUP($A147,Catalogue!$A$2:$N$38,13,FALSE))</f>
        <v/>
      </c>
      <c r="T147" s="6"/>
      <c r="U147" s="6"/>
      <c r="V147" s="6"/>
      <c r="W147" s="6"/>
      <c r="X147" s="6"/>
      <c r="Y147" s="6"/>
      <c r="Z147" s="8" t="str">
        <f t="shared" ca="1" si="19"/>
        <v/>
      </c>
    </row>
    <row r="148" spans="1:26" s="2" customFormat="1" x14ac:dyDescent="0.35">
      <c r="A148" s="4"/>
      <c r="B148" s="9" t="str">
        <f>IF($A148="","",VLOOKUP($A148,Catalogue!$A$2:$N$38,2,FALSE))</f>
        <v/>
      </c>
      <c r="C148" s="9" t="str">
        <f>IF($A148="","",VLOOKUP($A148,Catalogue!$A$2:$N$38,3,FALSE))</f>
        <v/>
      </c>
      <c r="D148" s="5"/>
      <c r="E148" s="9" t="str">
        <f>IF($A148="","",VLOOKUP($A148,Catalogue!$A$2:$N$38,4,FALSE))</f>
        <v/>
      </c>
      <c r="F148" s="9" t="str">
        <f>IF($A148="","",VLOOKUP($A148,Catalogue!$A$2:$N$38,5,FALSE))</f>
        <v/>
      </c>
      <c r="G148" s="9" t="str">
        <f>IF($A148="","",VLOOKUP($A148,Catalogue!$A$2:$N$38,6,FALSE))</f>
        <v/>
      </c>
      <c r="H148" s="9" t="str">
        <f>IF($A148="","",VLOOKUP($A148,Catalogue!$A$2:$N$38,7,FALSE))</f>
        <v/>
      </c>
      <c r="I148" s="7" t="str">
        <f>IF($A148="","",VLOOKUP($A148,Catalogue!$A$2:$N$38,8,FALSE))</f>
        <v/>
      </c>
      <c r="J148" s="20"/>
      <c r="K148" s="7" t="str">
        <f>IF($A148="","",VLOOKUP($A148,Catalogue!$A$2:$N$38,9,FALSE))</f>
        <v/>
      </c>
      <c r="L148" s="6"/>
      <c r="M148" s="8" t="str">
        <f t="shared" si="16"/>
        <v/>
      </c>
      <c r="N148" s="7" t="str">
        <f t="shared" ca="1" si="17"/>
        <v/>
      </c>
      <c r="O148" s="7" t="str">
        <f t="shared" si="18"/>
        <v/>
      </c>
      <c r="P148" s="7" t="str">
        <f>IF($A148="","",VLOOKUP($A148,Catalogue!$A$2:$N$38,10,FALSE))</f>
        <v/>
      </c>
      <c r="Q148" s="7" t="str">
        <f>IF($A148="","",VLOOKUP($A148,Catalogue!$A$2:$N$38,11,FALSE))</f>
        <v/>
      </c>
      <c r="R148" s="7" t="str">
        <f>IF($A148="","",VLOOKUP($A148,Catalogue!$A$2:$N$38,12,FALSE))</f>
        <v/>
      </c>
      <c r="S148" s="9" t="str">
        <f>IF($A148="","",VLOOKUP($A148,Catalogue!$A$2:$N$38,13,FALSE))</f>
        <v/>
      </c>
      <c r="T148" s="6"/>
      <c r="U148" s="6"/>
      <c r="V148" s="6"/>
      <c r="W148" s="6"/>
      <c r="X148" s="6"/>
      <c r="Y148" s="6"/>
      <c r="Z148" s="8" t="str">
        <f t="shared" ca="1" si="19"/>
        <v/>
      </c>
    </row>
    <row r="149" spans="1:26" s="2" customFormat="1" x14ac:dyDescent="0.35">
      <c r="A149" s="4"/>
      <c r="B149" s="9" t="str">
        <f>IF($A149="","",VLOOKUP($A149,Catalogue!$A$2:$N$38,2,FALSE))</f>
        <v/>
      </c>
      <c r="C149" s="9" t="str">
        <f>IF($A149="","",VLOOKUP($A149,Catalogue!$A$2:$N$38,3,FALSE))</f>
        <v/>
      </c>
      <c r="D149" s="5"/>
      <c r="E149" s="9" t="str">
        <f>IF($A149="","",VLOOKUP($A149,Catalogue!$A$2:$N$38,4,FALSE))</f>
        <v/>
      </c>
      <c r="F149" s="9" t="str">
        <f>IF($A149="","",VLOOKUP($A149,Catalogue!$A$2:$N$38,5,FALSE))</f>
        <v/>
      </c>
      <c r="G149" s="9" t="str">
        <f>IF($A149="","",VLOOKUP($A149,Catalogue!$A$2:$N$38,6,FALSE))</f>
        <v/>
      </c>
      <c r="H149" s="9" t="str">
        <f>IF($A149="","",VLOOKUP($A149,Catalogue!$A$2:$N$38,7,FALSE))</f>
        <v/>
      </c>
      <c r="I149" s="7" t="str">
        <f>IF($A149="","",VLOOKUP($A149,Catalogue!$A$2:$N$38,8,FALSE))</f>
        <v/>
      </c>
      <c r="J149" s="20"/>
      <c r="K149" s="7" t="str">
        <f>IF($A149="","",VLOOKUP($A149,Catalogue!$A$2:$N$38,9,FALSE))</f>
        <v/>
      </c>
      <c r="L149" s="6"/>
      <c r="M149" s="8" t="str">
        <f t="shared" si="16"/>
        <v/>
      </c>
      <c r="N149" s="7" t="str">
        <f t="shared" ca="1" si="17"/>
        <v/>
      </c>
      <c r="O149" s="7" t="str">
        <f t="shared" si="18"/>
        <v/>
      </c>
      <c r="P149" s="7" t="str">
        <f>IF($A149="","",VLOOKUP($A149,Catalogue!$A$2:$N$38,10,FALSE))</f>
        <v/>
      </c>
      <c r="Q149" s="7" t="str">
        <f>IF($A149="","",VLOOKUP($A149,Catalogue!$A$2:$N$38,11,FALSE))</f>
        <v/>
      </c>
      <c r="R149" s="7" t="str">
        <f>IF($A149="","",VLOOKUP($A149,Catalogue!$A$2:$N$38,12,FALSE))</f>
        <v/>
      </c>
      <c r="S149" s="9" t="str">
        <f>IF($A149="","",VLOOKUP($A149,Catalogue!$A$2:$N$38,13,FALSE))</f>
        <v/>
      </c>
      <c r="T149" s="6"/>
      <c r="U149" s="6"/>
      <c r="V149" s="6"/>
      <c r="W149" s="6"/>
      <c r="X149" s="6"/>
      <c r="Y149" s="6"/>
      <c r="Z149" s="8" t="str">
        <f t="shared" ca="1" si="19"/>
        <v/>
      </c>
    </row>
    <row r="150" spans="1:26" s="2" customFormat="1" x14ac:dyDescent="0.35">
      <c r="A150" s="4"/>
      <c r="B150" s="9" t="str">
        <f>IF($A150="","",VLOOKUP($A150,Catalogue!$A$2:$N$38,2,FALSE))</f>
        <v/>
      </c>
      <c r="C150" s="9" t="str">
        <f>IF($A150="","",VLOOKUP($A150,Catalogue!$A$2:$N$38,3,FALSE))</f>
        <v/>
      </c>
      <c r="D150" s="5"/>
      <c r="E150" s="9" t="str">
        <f>IF($A150="","",VLOOKUP($A150,Catalogue!$A$2:$N$38,4,FALSE))</f>
        <v/>
      </c>
      <c r="F150" s="9" t="str">
        <f>IF($A150="","",VLOOKUP($A150,Catalogue!$A$2:$N$38,5,FALSE))</f>
        <v/>
      </c>
      <c r="G150" s="9" t="str">
        <f>IF($A150="","",VLOOKUP($A150,Catalogue!$A$2:$N$38,6,FALSE))</f>
        <v/>
      </c>
      <c r="H150" s="9" t="str">
        <f>IF($A150="","",VLOOKUP($A150,Catalogue!$A$2:$N$38,7,FALSE))</f>
        <v/>
      </c>
      <c r="I150" s="7" t="str">
        <f>IF($A150="","",VLOOKUP($A150,Catalogue!$A$2:$N$38,8,FALSE))</f>
        <v/>
      </c>
      <c r="J150" s="20"/>
      <c r="K150" s="7" t="str">
        <f>IF($A150="","",VLOOKUP($A150,Catalogue!$A$2:$N$38,9,FALSE))</f>
        <v/>
      </c>
      <c r="L150" s="6"/>
      <c r="M150" s="8" t="str">
        <f t="shared" si="16"/>
        <v/>
      </c>
      <c r="N150" s="7" t="str">
        <f t="shared" ca="1" si="17"/>
        <v/>
      </c>
      <c r="O150" s="7" t="str">
        <f t="shared" si="18"/>
        <v/>
      </c>
      <c r="P150" s="7" t="str">
        <f>IF($A150="","",VLOOKUP($A150,Catalogue!$A$2:$N$38,10,FALSE))</f>
        <v/>
      </c>
      <c r="Q150" s="7" t="str">
        <f>IF($A150="","",VLOOKUP($A150,Catalogue!$A$2:$N$38,11,FALSE))</f>
        <v/>
      </c>
      <c r="R150" s="7" t="str">
        <f>IF($A150="","",VLOOKUP($A150,Catalogue!$A$2:$N$38,12,FALSE))</f>
        <v/>
      </c>
      <c r="S150" s="9" t="str">
        <f>IF($A150="","",VLOOKUP($A150,Catalogue!$A$2:$N$38,13,FALSE))</f>
        <v/>
      </c>
      <c r="T150" s="6"/>
      <c r="U150" s="6"/>
      <c r="V150" s="6"/>
      <c r="W150" s="6"/>
      <c r="X150" s="6"/>
      <c r="Y150" s="6"/>
      <c r="Z150" s="8" t="str">
        <f t="shared" ca="1" si="19"/>
        <v/>
      </c>
    </row>
    <row r="151" spans="1:26" s="2" customFormat="1" x14ac:dyDescent="0.35">
      <c r="A151" s="4"/>
      <c r="B151" s="9" t="str">
        <f>IF($A151="","",VLOOKUP($A151,Catalogue!$A$2:$N$38,2,FALSE))</f>
        <v/>
      </c>
      <c r="C151" s="9" t="str">
        <f>IF($A151="","",VLOOKUP($A151,Catalogue!$A$2:$N$38,3,FALSE))</f>
        <v/>
      </c>
      <c r="D151" s="5"/>
      <c r="E151" s="9" t="str">
        <f>IF($A151="","",VLOOKUP($A151,Catalogue!$A$2:$N$38,4,FALSE))</f>
        <v/>
      </c>
      <c r="F151" s="9" t="str">
        <f>IF($A151="","",VLOOKUP($A151,Catalogue!$A$2:$N$38,5,FALSE))</f>
        <v/>
      </c>
      <c r="G151" s="9" t="str">
        <f>IF($A151="","",VLOOKUP($A151,Catalogue!$A$2:$N$38,6,FALSE))</f>
        <v/>
      </c>
      <c r="H151" s="9" t="str">
        <f>IF($A151="","",VLOOKUP($A151,Catalogue!$A$2:$N$38,7,FALSE))</f>
        <v/>
      </c>
      <c r="I151" s="7" t="str">
        <f>IF($A151="","",VLOOKUP($A151,Catalogue!$A$2:$N$38,8,FALSE))</f>
        <v/>
      </c>
      <c r="J151" s="20"/>
      <c r="K151" s="7" t="str">
        <f>IF($A151="","",VLOOKUP($A151,Catalogue!$A$2:$N$38,9,FALSE))</f>
        <v/>
      </c>
      <c r="L151" s="6"/>
      <c r="M151" s="8" t="str">
        <f t="shared" si="16"/>
        <v/>
      </c>
      <c r="N151" s="7" t="str">
        <f t="shared" ca="1" si="17"/>
        <v/>
      </c>
      <c r="O151" s="7" t="str">
        <f t="shared" si="18"/>
        <v/>
      </c>
      <c r="P151" s="7" t="str">
        <f>IF($A151="","",VLOOKUP($A151,Catalogue!$A$2:$N$38,10,FALSE))</f>
        <v/>
      </c>
      <c r="Q151" s="7" t="str">
        <f>IF($A151="","",VLOOKUP($A151,Catalogue!$A$2:$N$38,11,FALSE))</f>
        <v/>
      </c>
      <c r="R151" s="7" t="str">
        <f>IF($A151="","",VLOOKUP($A151,Catalogue!$A$2:$N$38,12,FALSE))</f>
        <v/>
      </c>
      <c r="S151" s="9" t="str">
        <f>IF($A151="","",VLOOKUP($A151,Catalogue!$A$2:$N$38,13,FALSE))</f>
        <v/>
      </c>
      <c r="T151" s="6"/>
      <c r="U151" s="6"/>
      <c r="V151" s="6"/>
      <c r="W151" s="6"/>
      <c r="X151" s="6"/>
      <c r="Y151" s="6"/>
      <c r="Z151" s="8" t="str">
        <f t="shared" ca="1" si="19"/>
        <v/>
      </c>
    </row>
    <row r="152" spans="1:26" s="2" customFormat="1" x14ac:dyDescent="0.35">
      <c r="A152" s="4"/>
      <c r="B152" s="9" t="str">
        <f>IF($A152="","",VLOOKUP($A152,Catalogue!$A$2:$N$38,2,FALSE))</f>
        <v/>
      </c>
      <c r="C152" s="9" t="str">
        <f>IF($A152="","",VLOOKUP($A152,Catalogue!$A$2:$N$38,3,FALSE))</f>
        <v/>
      </c>
      <c r="D152" s="5"/>
      <c r="E152" s="9" t="str">
        <f>IF($A152="","",VLOOKUP($A152,Catalogue!$A$2:$N$38,4,FALSE))</f>
        <v/>
      </c>
      <c r="F152" s="9" t="str">
        <f>IF($A152="","",VLOOKUP($A152,Catalogue!$A$2:$N$38,5,FALSE))</f>
        <v/>
      </c>
      <c r="G152" s="9" t="str">
        <f>IF($A152="","",VLOOKUP($A152,Catalogue!$A$2:$N$38,6,FALSE))</f>
        <v/>
      </c>
      <c r="H152" s="9" t="str">
        <f>IF($A152="","",VLOOKUP($A152,Catalogue!$A$2:$N$38,7,FALSE))</f>
        <v/>
      </c>
      <c r="I152" s="7" t="str">
        <f>IF($A152="","",VLOOKUP($A152,Catalogue!$A$2:$N$38,8,FALSE))</f>
        <v/>
      </c>
      <c r="J152" s="20"/>
      <c r="K152" s="7" t="str">
        <f>IF($A152="","",VLOOKUP($A152,Catalogue!$A$2:$N$38,9,FALSE))</f>
        <v/>
      </c>
      <c r="L152" s="6"/>
      <c r="M152" s="8" t="str">
        <f t="shared" ref="M152:M183" si="20">IF(OR(ISBLANK($L152),AND(ISBLANK($I152),ISBLANK($J152))),"",EDATE($L152,IF($J152&lt;&gt;"",$J152,$I152)))</f>
        <v/>
      </c>
      <c r="N152" s="7" t="str">
        <f t="shared" ref="N152:N183" ca="1" si="21">IF($M152="","",$M152-TODAY())</f>
        <v/>
      </c>
      <c r="O152" s="7" t="str">
        <f t="shared" ref="O152:O183" si="22">IF($M152="","",IF($N152&lt;0,"EN RETARD",IF($N152&lt;=30,"A PROGRAMMER","CONFORME")))</f>
        <v/>
      </c>
      <c r="P152" s="7" t="str">
        <f>IF($A152="","",VLOOKUP($A152,Catalogue!$A$2:$N$38,10,FALSE))</f>
        <v/>
      </c>
      <c r="Q152" s="7" t="str">
        <f>IF($A152="","",VLOOKUP($A152,Catalogue!$A$2:$N$38,11,FALSE))</f>
        <v/>
      </c>
      <c r="R152" s="7" t="str">
        <f>IF($A152="","",VLOOKUP($A152,Catalogue!$A$2:$N$38,12,FALSE))</f>
        <v/>
      </c>
      <c r="S152" s="9" t="str">
        <f>IF($A152="","",VLOOKUP($A152,Catalogue!$A$2:$N$38,13,FALSE))</f>
        <v/>
      </c>
      <c r="T152" s="6"/>
      <c r="U152" s="6"/>
      <c r="V152" s="6"/>
      <c r="W152" s="6"/>
      <c r="X152" s="6"/>
      <c r="Y152" s="6"/>
      <c r="Z152" s="8" t="str">
        <f t="shared" ref="Z152:Z183" ca="1" si="23">IF(OR($M152="",$M152&lt;TODAY()),"",$M152+ROW()/1000000)</f>
        <v/>
      </c>
    </row>
    <row r="153" spans="1:26" s="2" customFormat="1" x14ac:dyDescent="0.35">
      <c r="A153" s="4"/>
      <c r="B153" s="9" t="str">
        <f>IF($A153="","",VLOOKUP($A153,Catalogue!$A$2:$N$38,2,FALSE))</f>
        <v/>
      </c>
      <c r="C153" s="9" t="str">
        <f>IF($A153="","",VLOOKUP($A153,Catalogue!$A$2:$N$38,3,FALSE))</f>
        <v/>
      </c>
      <c r="D153" s="5"/>
      <c r="E153" s="9" t="str">
        <f>IF($A153="","",VLOOKUP($A153,Catalogue!$A$2:$N$38,4,FALSE))</f>
        <v/>
      </c>
      <c r="F153" s="9" t="str">
        <f>IF($A153="","",VLOOKUP($A153,Catalogue!$A$2:$N$38,5,FALSE))</f>
        <v/>
      </c>
      <c r="G153" s="9" t="str">
        <f>IF($A153="","",VLOOKUP($A153,Catalogue!$A$2:$N$38,6,FALSE))</f>
        <v/>
      </c>
      <c r="H153" s="9" t="str">
        <f>IF($A153="","",VLOOKUP($A153,Catalogue!$A$2:$N$38,7,FALSE))</f>
        <v/>
      </c>
      <c r="I153" s="7" t="str">
        <f>IF($A153="","",VLOOKUP($A153,Catalogue!$A$2:$N$38,8,FALSE))</f>
        <v/>
      </c>
      <c r="J153" s="20"/>
      <c r="K153" s="7" t="str">
        <f>IF($A153="","",VLOOKUP($A153,Catalogue!$A$2:$N$38,9,FALSE))</f>
        <v/>
      </c>
      <c r="L153" s="6"/>
      <c r="M153" s="8" t="str">
        <f t="shared" si="20"/>
        <v/>
      </c>
      <c r="N153" s="7" t="str">
        <f t="shared" ca="1" si="21"/>
        <v/>
      </c>
      <c r="O153" s="7" t="str">
        <f t="shared" si="22"/>
        <v/>
      </c>
      <c r="P153" s="7" t="str">
        <f>IF($A153="","",VLOOKUP($A153,Catalogue!$A$2:$N$38,10,FALSE))</f>
        <v/>
      </c>
      <c r="Q153" s="7" t="str">
        <f>IF($A153="","",VLOOKUP($A153,Catalogue!$A$2:$N$38,11,FALSE))</f>
        <v/>
      </c>
      <c r="R153" s="7" t="str">
        <f>IF($A153="","",VLOOKUP($A153,Catalogue!$A$2:$N$38,12,FALSE))</f>
        <v/>
      </c>
      <c r="S153" s="9" t="str">
        <f>IF($A153="","",VLOOKUP($A153,Catalogue!$A$2:$N$38,13,FALSE))</f>
        <v/>
      </c>
      <c r="T153" s="6"/>
      <c r="U153" s="6"/>
      <c r="V153" s="6"/>
      <c r="W153" s="6"/>
      <c r="X153" s="6"/>
      <c r="Y153" s="6"/>
      <c r="Z153" s="8" t="str">
        <f t="shared" ca="1" si="23"/>
        <v/>
      </c>
    </row>
    <row r="154" spans="1:26" s="2" customFormat="1" x14ac:dyDescent="0.35">
      <c r="A154" s="4"/>
      <c r="B154" s="9" t="str">
        <f>IF($A154="","",VLOOKUP($A154,Catalogue!$A$2:$N$38,2,FALSE))</f>
        <v/>
      </c>
      <c r="C154" s="9" t="str">
        <f>IF($A154="","",VLOOKUP($A154,Catalogue!$A$2:$N$38,3,FALSE))</f>
        <v/>
      </c>
      <c r="D154" s="5"/>
      <c r="E154" s="9" t="str">
        <f>IF($A154="","",VLOOKUP($A154,Catalogue!$A$2:$N$38,4,FALSE))</f>
        <v/>
      </c>
      <c r="F154" s="9" t="str">
        <f>IF($A154="","",VLOOKUP($A154,Catalogue!$A$2:$N$38,5,FALSE))</f>
        <v/>
      </c>
      <c r="G154" s="9" t="str">
        <f>IF($A154="","",VLOOKUP($A154,Catalogue!$A$2:$N$38,6,FALSE))</f>
        <v/>
      </c>
      <c r="H154" s="9" t="str">
        <f>IF($A154="","",VLOOKUP($A154,Catalogue!$A$2:$N$38,7,FALSE))</f>
        <v/>
      </c>
      <c r="I154" s="7" t="str">
        <f>IF($A154="","",VLOOKUP($A154,Catalogue!$A$2:$N$38,8,FALSE))</f>
        <v/>
      </c>
      <c r="J154" s="20"/>
      <c r="K154" s="7" t="str">
        <f>IF($A154="","",VLOOKUP($A154,Catalogue!$A$2:$N$38,9,FALSE))</f>
        <v/>
      </c>
      <c r="L154" s="6"/>
      <c r="M154" s="8" t="str">
        <f t="shared" si="20"/>
        <v/>
      </c>
      <c r="N154" s="7" t="str">
        <f t="shared" ca="1" si="21"/>
        <v/>
      </c>
      <c r="O154" s="7" t="str">
        <f t="shared" si="22"/>
        <v/>
      </c>
      <c r="P154" s="7" t="str">
        <f>IF($A154="","",VLOOKUP($A154,Catalogue!$A$2:$N$38,10,FALSE))</f>
        <v/>
      </c>
      <c r="Q154" s="7" t="str">
        <f>IF($A154="","",VLOOKUP($A154,Catalogue!$A$2:$N$38,11,FALSE))</f>
        <v/>
      </c>
      <c r="R154" s="7" t="str">
        <f>IF($A154="","",VLOOKUP($A154,Catalogue!$A$2:$N$38,12,FALSE))</f>
        <v/>
      </c>
      <c r="S154" s="9" t="str">
        <f>IF($A154="","",VLOOKUP($A154,Catalogue!$A$2:$N$38,13,FALSE))</f>
        <v/>
      </c>
      <c r="T154" s="6"/>
      <c r="U154" s="6"/>
      <c r="V154" s="6"/>
      <c r="W154" s="6"/>
      <c r="X154" s="6"/>
      <c r="Y154" s="6"/>
      <c r="Z154" s="8" t="str">
        <f t="shared" ca="1" si="23"/>
        <v/>
      </c>
    </row>
    <row r="155" spans="1:26" s="2" customFormat="1" x14ac:dyDescent="0.35">
      <c r="A155" s="4"/>
      <c r="B155" s="9" t="str">
        <f>IF($A155="","",VLOOKUP($A155,Catalogue!$A$2:$N$38,2,FALSE))</f>
        <v/>
      </c>
      <c r="C155" s="9" t="str">
        <f>IF($A155="","",VLOOKUP($A155,Catalogue!$A$2:$N$38,3,FALSE))</f>
        <v/>
      </c>
      <c r="D155" s="5"/>
      <c r="E155" s="9" t="str">
        <f>IF($A155="","",VLOOKUP($A155,Catalogue!$A$2:$N$38,4,FALSE))</f>
        <v/>
      </c>
      <c r="F155" s="9" t="str">
        <f>IF($A155="","",VLOOKUP($A155,Catalogue!$A$2:$N$38,5,FALSE))</f>
        <v/>
      </c>
      <c r="G155" s="9" t="str">
        <f>IF($A155="","",VLOOKUP($A155,Catalogue!$A$2:$N$38,6,FALSE))</f>
        <v/>
      </c>
      <c r="H155" s="9" t="str">
        <f>IF($A155="","",VLOOKUP($A155,Catalogue!$A$2:$N$38,7,FALSE))</f>
        <v/>
      </c>
      <c r="I155" s="7" t="str">
        <f>IF($A155="","",VLOOKUP($A155,Catalogue!$A$2:$N$38,8,FALSE))</f>
        <v/>
      </c>
      <c r="J155" s="20"/>
      <c r="K155" s="7" t="str">
        <f>IF($A155="","",VLOOKUP($A155,Catalogue!$A$2:$N$38,9,FALSE))</f>
        <v/>
      </c>
      <c r="L155" s="6"/>
      <c r="M155" s="8" t="str">
        <f t="shared" si="20"/>
        <v/>
      </c>
      <c r="N155" s="7" t="str">
        <f t="shared" ca="1" si="21"/>
        <v/>
      </c>
      <c r="O155" s="7" t="str">
        <f t="shared" si="22"/>
        <v/>
      </c>
      <c r="P155" s="7" t="str">
        <f>IF($A155="","",VLOOKUP($A155,Catalogue!$A$2:$N$38,10,FALSE))</f>
        <v/>
      </c>
      <c r="Q155" s="7" t="str">
        <f>IF($A155="","",VLOOKUP($A155,Catalogue!$A$2:$N$38,11,FALSE))</f>
        <v/>
      </c>
      <c r="R155" s="7" t="str">
        <f>IF($A155="","",VLOOKUP($A155,Catalogue!$A$2:$N$38,12,FALSE))</f>
        <v/>
      </c>
      <c r="S155" s="9" t="str">
        <f>IF($A155="","",VLOOKUP($A155,Catalogue!$A$2:$N$38,13,FALSE))</f>
        <v/>
      </c>
      <c r="T155" s="6"/>
      <c r="U155" s="6"/>
      <c r="V155" s="6"/>
      <c r="W155" s="6"/>
      <c r="X155" s="6"/>
      <c r="Y155" s="6"/>
      <c r="Z155" s="8" t="str">
        <f t="shared" ca="1" si="23"/>
        <v/>
      </c>
    </row>
    <row r="156" spans="1:26" s="2" customFormat="1" x14ac:dyDescent="0.35">
      <c r="A156" s="4"/>
      <c r="B156" s="9" t="str">
        <f>IF($A156="","",VLOOKUP($A156,Catalogue!$A$2:$N$38,2,FALSE))</f>
        <v/>
      </c>
      <c r="C156" s="9" t="str">
        <f>IF($A156="","",VLOOKUP($A156,Catalogue!$A$2:$N$38,3,FALSE))</f>
        <v/>
      </c>
      <c r="D156" s="5"/>
      <c r="E156" s="9" t="str">
        <f>IF($A156="","",VLOOKUP($A156,Catalogue!$A$2:$N$38,4,FALSE))</f>
        <v/>
      </c>
      <c r="F156" s="9" t="str">
        <f>IF($A156="","",VLOOKUP($A156,Catalogue!$A$2:$N$38,5,FALSE))</f>
        <v/>
      </c>
      <c r="G156" s="9" t="str">
        <f>IF($A156="","",VLOOKUP($A156,Catalogue!$A$2:$N$38,6,FALSE))</f>
        <v/>
      </c>
      <c r="H156" s="9" t="str">
        <f>IF($A156="","",VLOOKUP($A156,Catalogue!$A$2:$N$38,7,FALSE))</f>
        <v/>
      </c>
      <c r="I156" s="7" t="str">
        <f>IF($A156="","",VLOOKUP($A156,Catalogue!$A$2:$N$38,8,FALSE))</f>
        <v/>
      </c>
      <c r="J156" s="20"/>
      <c r="K156" s="7" t="str">
        <f>IF($A156="","",VLOOKUP($A156,Catalogue!$A$2:$N$38,9,FALSE))</f>
        <v/>
      </c>
      <c r="L156" s="6"/>
      <c r="M156" s="8" t="str">
        <f t="shared" si="20"/>
        <v/>
      </c>
      <c r="N156" s="7" t="str">
        <f t="shared" ca="1" si="21"/>
        <v/>
      </c>
      <c r="O156" s="7" t="str">
        <f t="shared" si="22"/>
        <v/>
      </c>
      <c r="P156" s="7" t="str">
        <f>IF($A156="","",VLOOKUP($A156,Catalogue!$A$2:$N$38,10,FALSE))</f>
        <v/>
      </c>
      <c r="Q156" s="7" t="str">
        <f>IF($A156="","",VLOOKUP($A156,Catalogue!$A$2:$N$38,11,FALSE))</f>
        <v/>
      </c>
      <c r="R156" s="7" t="str">
        <f>IF($A156="","",VLOOKUP($A156,Catalogue!$A$2:$N$38,12,FALSE))</f>
        <v/>
      </c>
      <c r="S156" s="9" t="str">
        <f>IF($A156="","",VLOOKUP($A156,Catalogue!$A$2:$N$38,13,FALSE))</f>
        <v/>
      </c>
      <c r="T156" s="6"/>
      <c r="U156" s="6"/>
      <c r="V156" s="6"/>
      <c r="W156" s="6"/>
      <c r="X156" s="6"/>
      <c r="Y156" s="6"/>
      <c r="Z156" s="8" t="str">
        <f t="shared" ca="1" si="23"/>
        <v/>
      </c>
    </row>
    <row r="157" spans="1:26" s="2" customFormat="1" x14ac:dyDescent="0.35">
      <c r="A157" s="4"/>
      <c r="B157" s="9" t="str">
        <f>IF($A157="","",VLOOKUP($A157,Catalogue!$A$2:$N$38,2,FALSE))</f>
        <v/>
      </c>
      <c r="C157" s="9" t="str">
        <f>IF($A157="","",VLOOKUP($A157,Catalogue!$A$2:$N$38,3,FALSE))</f>
        <v/>
      </c>
      <c r="D157" s="5"/>
      <c r="E157" s="9" t="str">
        <f>IF($A157="","",VLOOKUP($A157,Catalogue!$A$2:$N$38,4,FALSE))</f>
        <v/>
      </c>
      <c r="F157" s="9" t="str">
        <f>IF($A157="","",VLOOKUP($A157,Catalogue!$A$2:$N$38,5,FALSE))</f>
        <v/>
      </c>
      <c r="G157" s="9" t="str">
        <f>IF($A157="","",VLOOKUP($A157,Catalogue!$A$2:$N$38,6,FALSE))</f>
        <v/>
      </c>
      <c r="H157" s="9" t="str">
        <f>IF($A157="","",VLOOKUP($A157,Catalogue!$A$2:$N$38,7,FALSE))</f>
        <v/>
      </c>
      <c r="I157" s="7" t="str">
        <f>IF($A157="","",VLOOKUP($A157,Catalogue!$A$2:$N$38,8,FALSE))</f>
        <v/>
      </c>
      <c r="J157" s="20"/>
      <c r="K157" s="7" t="str">
        <f>IF($A157="","",VLOOKUP($A157,Catalogue!$A$2:$N$38,9,FALSE))</f>
        <v/>
      </c>
      <c r="L157" s="6"/>
      <c r="M157" s="8" t="str">
        <f t="shared" si="20"/>
        <v/>
      </c>
      <c r="N157" s="7" t="str">
        <f t="shared" ca="1" si="21"/>
        <v/>
      </c>
      <c r="O157" s="7" t="str">
        <f t="shared" si="22"/>
        <v/>
      </c>
      <c r="P157" s="7" t="str">
        <f>IF($A157="","",VLOOKUP($A157,Catalogue!$A$2:$N$38,10,FALSE))</f>
        <v/>
      </c>
      <c r="Q157" s="7" t="str">
        <f>IF($A157="","",VLOOKUP($A157,Catalogue!$A$2:$N$38,11,FALSE))</f>
        <v/>
      </c>
      <c r="R157" s="7" t="str">
        <f>IF($A157="","",VLOOKUP($A157,Catalogue!$A$2:$N$38,12,FALSE))</f>
        <v/>
      </c>
      <c r="S157" s="9" t="str">
        <f>IF($A157="","",VLOOKUP($A157,Catalogue!$A$2:$N$38,13,FALSE))</f>
        <v/>
      </c>
      <c r="T157" s="6"/>
      <c r="U157" s="6"/>
      <c r="V157" s="6"/>
      <c r="W157" s="6"/>
      <c r="X157" s="6"/>
      <c r="Y157" s="6"/>
      <c r="Z157" s="8" t="str">
        <f t="shared" ca="1" si="23"/>
        <v/>
      </c>
    </row>
    <row r="158" spans="1:26" s="2" customFormat="1" x14ac:dyDescent="0.35">
      <c r="A158" s="4"/>
      <c r="B158" s="9" t="str">
        <f>IF($A158="","",VLOOKUP($A158,Catalogue!$A$2:$N$38,2,FALSE))</f>
        <v/>
      </c>
      <c r="C158" s="9" t="str">
        <f>IF($A158="","",VLOOKUP($A158,Catalogue!$A$2:$N$38,3,FALSE))</f>
        <v/>
      </c>
      <c r="D158" s="5"/>
      <c r="E158" s="9" t="str">
        <f>IF($A158="","",VLOOKUP($A158,Catalogue!$A$2:$N$38,4,FALSE))</f>
        <v/>
      </c>
      <c r="F158" s="9" t="str">
        <f>IF($A158="","",VLOOKUP($A158,Catalogue!$A$2:$N$38,5,FALSE))</f>
        <v/>
      </c>
      <c r="G158" s="9" t="str">
        <f>IF($A158="","",VLOOKUP($A158,Catalogue!$A$2:$N$38,6,FALSE))</f>
        <v/>
      </c>
      <c r="H158" s="9" t="str">
        <f>IF($A158="","",VLOOKUP($A158,Catalogue!$A$2:$N$38,7,FALSE))</f>
        <v/>
      </c>
      <c r="I158" s="7" t="str">
        <f>IF($A158="","",VLOOKUP($A158,Catalogue!$A$2:$N$38,8,FALSE))</f>
        <v/>
      </c>
      <c r="J158" s="20"/>
      <c r="K158" s="7" t="str">
        <f>IF($A158="","",VLOOKUP($A158,Catalogue!$A$2:$N$38,9,FALSE))</f>
        <v/>
      </c>
      <c r="L158" s="6"/>
      <c r="M158" s="8" t="str">
        <f t="shared" si="20"/>
        <v/>
      </c>
      <c r="N158" s="7" t="str">
        <f t="shared" ca="1" si="21"/>
        <v/>
      </c>
      <c r="O158" s="7" t="str">
        <f t="shared" si="22"/>
        <v/>
      </c>
      <c r="P158" s="7" t="str">
        <f>IF($A158="","",VLOOKUP($A158,Catalogue!$A$2:$N$38,10,FALSE))</f>
        <v/>
      </c>
      <c r="Q158" s="7" t="str">
        <f>IF($A158="","",VLOOKUP($A158,Catalogue!$A$2:$N$38,11,FALSE))</f>
        <v/>
      </c>
      <c r="R158" s="7" t="str">
        <f>IF($A158="","",VLOOKUP($A158,Catalogue!$A$2:$N$38,12,FALSE))</f>
        <v/>
      </c>
      <c r="S158" s="9" t="str">
        <f>IF($A158="","",VLOOKUP($A158,Catalogue!$A$2:$N$38,13,FALSE))</f>
        <v/>
      </c>
      <c r="T158" s="6"/>
      <c r="U158" s="6"/>
      <c r="V158" s="6"/>
      <c r="W158" s="6"/>
      <c r="X158" s="6"/>
      <c r="Y158" s="6"/>
      <c r="Z158" s="8" t="str">
        <f t="shared" ca="1" si="23"/>
        <v/>
      </c>
    </row>
    <row r="159" spans="1:26" s="2" customFormat="1" x14ac:dyDescent="0.35">
      <c r="A159" s="4"/>
      <c r="B159" s="9" t="str">
        <f>IF($A159="","",VLOOKUP($A159,Catalogue!$A$2:$N$38,2,FALSE))</f>
        <v/>
      </c>
      <c r="C159" s="9" t="str">
        <f>IF($A159="","",VLOOKUP($A159,Catalogue!$A$2:$N$38,3,FALSE))</f>
        <v/>
      </c>
      <c r="D159" s="5"/>
      <c r="E159" s="9" t="str">
        <f>IF($A159="","",VLOOKUP($A159,Catalogue!$A$2:$N$38,4,FALSE))</f>
        <v/>
      </c>
      <c r="F159" s="9" t="str">
        <f>IF($A159="","",VLOOKUP($A159,Catalogue!$A$2:$N$38,5,FALSE))</f>
        <v/>
      </c>
      <c r="G159" s="9" t="str">
        <f>IF($A159="","",VLOOKUP($A159,Catalogue!$A$2:$N$38,6,FALSE))</f>
        <v/>
      </c>
      <c r="H159" s="9" t="str">
        <f>IF($A159="","",VLOOKUP($A159,Catalogue!$A$2:$N$38,7,FALSE))</f>
        <v/>
      </c>
      <c r="I159" s="7" t="str">
        <f>IF($A159="","",VLOOKUP($A159,Catalogue!$A$2:$N$38,8,FALSE))</f>
        <v/>
      </c>
      <c r="J159" s="20"/>
      <c r="K159" s="7" t="str">
        <f>IF($A159="","",VLOOKUP($A159,Catalogue!$A$2:$N$38,9,FALSE))</f>
        <v/>
      </c>
      <c r="L159" s="6"/>
      <c r="M159" s="8" t="str">
        <f t="shared" si="20"/>
        <v/>
      </c>
      <c r="N159" s="7" t="str">
        <f t="shared" ca="1" si="21"/>
        <v/>
      </c>
      <c r="O159" s="7" t="str">
        <f t="shared" si="22"/>
        <v/>
      </c>
      <c r="P159" s="7" t="str">
        <f>IF($A159="","",VLOOKUP($A159,Catalogue!$A$2:$N$38,10,FALSE))</f>
        <v/>
      </c>
      <c r="Q159" s="7" t="str">
        <f>IF($A159="","",VLOOKUP($A159,Catalogue!$A$2:$N$38,11,FALSE))</f>
        <v/>
      </c>
      <c r="R159" s="7" t="str">
        <f>IF($A159="","",VLOOKUP($A159,Catalogue!$A$2:$N$38,12,FALSE))</f>
        <v/>
      </c>
      <c r="S159" s="9" t="str">
        <f>IF($A159="","",VLOOKUP($A159,Catalogue!$A$2:$N$38,13,FALSE))</f>
        <v/>
      </c>
      <c r="T159" s="6"/>
      <c r="U159" s="6"/>
      <c r="V159" s="6"/>
      <c r="W159" s="6"/>
      <c r="X159" s="6"/>
      <c r="Y159" s="6"/>
      <c r="Z159" s="8" t="str">
        <f t="shared" ca="1" si="23"/>
        <v/>
      </c>
    </row>
    <row r="160" spans="1:26" s="2" customFormat="1" x14ac:dyDescent="0.35">
      <c r="A160" s="4"/>
      <c r="B160" s="9" t="str">
        <f>IF($A160="","",VLOOKUP($A160,Catalogue!$A$2:$N$38,2,FALSE))</f>
        <v/>
      </c>
      <c r="C160" s="9" t="str">
        <f>IF($A160="","",VLOOKUP($A160,Catalogue!$A$2:$N$38,3,FALSE))</f>
        <v/>
      </c>
      <c r="D160" s="5"/>
      <c r="E160" s="9" t="str">
        <f>IF($A160="","",VLOOKUP($A160,Catalogue!$A$2:$N$38,4,FALSE))</f>
        <v/>
      </c>
      <c r="F160" s="9" t="str">
        <f>IF($A160="","",VLOOKUP($A160,Catalogue!$A$2:$N$38,5,FALSE))</f>
        <v/>
      </c>
      <c r="G160" s="9" t="str">
        <f>IF($A160="","",VLOOKUP($A160,Catalogue!$A$2:$N$38,6,FALSE))</f>
        <v/>
      </c>
      <c r="H160" s="9" t="str">
        <f>IF($A160="","",VLOOKUP($A160,Catalogue!$A$2:$N$38,7,FALSE))</f>
        <v/>
      </c>
      <c r="I160" s="7" t="str">
        <f>IF($A160="","",VLOOKUP($A160,Catalogue!$A$2:$N$38,8,FALSE))</f>
        <v/>
      </c>
      <c r="J160" s="20"/>
      <c r="K160" s="7" t="str">
        <f>IF($A160="","",VLOOKUP($A160,Catalogue!$A$2:$N$38,9,FALSE))</f>
        <v/>
      </c>
      <c r="L160" s="6"/>
      <c r="M160" s="8" t="str">
        <f t="shared" si="20"/>
        <v/>
      </c>
      <c r="N160" s="7" t="str">
        <f t="shared" ca="1" si="21"/>
        <v/>
      </c>
      <c r="O160" s="7" t="str">
        <f t="shared" si="22"/>
        <v/>
      </c>
      <c r="P160" s="7" t="str">
        <f>IF($A160="","",VLOOKUP($A160,Catalogue!$A$2:$N$38,10,FALSE))</f>
        <v/>
      </c>
      <c r="Q160" s="7" t="str">
        <f>IF($A160="","",VLOOKUP($A160,Catalogue!$A$2:$N$38,11,FALSE))</f>
        <v/>
      </c>
      <c r="R160" s="7" t="str">
        <f>IF($A160="","",VLOOKUP($A160,Catalogue!$A$2:$N$38,12,FALSE))</f>
        <v/>
      </c>
      <c r="S160" s="9" t="str">
        <f>IF($A160="","",VLOOKUP($A160,Catalogue!$A$2:$N$38,13,FALSE))</f>
        <v/>
      </c>
      <c r="T160" s="6"/>
      <c r="U160" s="6"/>
      <c r="V160" s="6"/>
      <c r="W160" s="6"/>
      <c r="X160" s="6"/>
      <c r="Y160" s="6"/>
      <c r="Z160" s="8" t="str">
        <f t="shared" ca="1" si="23"/>
        <v/>
      </c>
    </row>
    <row r="161" spans="1:26" s="2" customFormat="1" x14ac:dyDescent="0.35">
      <c r="A161" s="4"/>
      <c r="B161" s="9" t="str">
        <f>IF($A161="","",VLOOKUP($A161,Catalogue!$A$2:$N$38,2,FALSE))</f>
        <v/>
      </c>
      <c r="C161" s="9" t="str">
        <f>IF($A161="","",VLOOKUP($A161,Catalogue!$A$2:$N$38,3,FALSE))</f>
        <v/>
      </c>
      <c r="D161" s="5"/>
      <c r="E161" s="9" t="str">
        <f>IF($A161="","",VLOOKUP($A161,Catalogue!$A$2:$N$38,4,FALSE))</f>
        <v/>
      </c>
      <c r="F161" s="9" t="str">
        <f>IF($A161="","",VLOOKUP($A161,Catalogue!$A$2:$N$38,5,FALSE))</f>
        <v/>
      </c>
      <c r="G161" s="9" t="str">
        <f>IF($A161="","",VLOOKUP($A161,Catalogue!$A$2:$N$38,6,FALSE))</f>
        <v/>
      </c>
      <c r="H161" s="9" t="str">
        <f>IF($A161="","",VLOOKUP($A161,Catalogue!$A$2:$N$38,7,FALSE))</f>
        <v/>
      </c>
      <c r="I161" s="7" t="str">
        <f>IF($A161="","",VLOOKUP($A161,Catalogue!$A$2:$N$38,8,FALSE))</f>
        <v/>
      </c>
      <c r="J161" s="20"/>
      <c r="K161" s="7" t="str">
        <f>IF($A161="","",VLOOKUP($A161,Catalogue!$A$2:$N$38,9,FALSE))</f>
        <v/>
      </c>
      <c r="L161" s="6"/>
      <c r="M161" s="8" t="str">
        <f t="shared" si="20"/>
        <v/>
      </c>
      <c r="N161" s="7" t="str">
        <f t="shared" ca="1" si="21"/>
        <v/>
      </c>
      <c r="O161" s="7" t="str">
        <f t="shared" si="22"/>
        <v/>
      </c>
      <c r="P161" s="7" t="str">
        <f>IF($A161="","",VLOOKUP($A161,Catalogue!$A$2:$N$38,10,FALSE))</f>
        <v/>
      </c>
      <c r="Q161" s="7" t="str">
        <f>IF($A161="","",VLOOKUP($A161,Catalogue!$A$2:$N$38,11,FALSE))</f>
        <v/>
      </c>
      <c r="R161" s="7" t="str">
        <f>IF($A161="","",VLOOKUP($A161,Catalogue!$A$2:$N$38,12,FALSE))</f>
        <v/>
      </c>
      <c r="S161" s="9" t="str">
        <f>IF($A161="","",VLOOKUP($A161,Catalogue!$A$2:$N$38,13,FALSE))</f>
        <v/>
      </c>
      <c r="T161" s="6"/>
      <c r="U161" s="6"/>
      <c r="V161" s="6"/>
      <c r="W161" s="6"/>
      <c r="X161" s="6"/>
      <c r="Y161" s="6"/>
      <c r="Z161" s="8" t="str">
        <f t="shared" ca="1" si="23"/>
        <v/>
      </c>
    </row>
    <row r="162" spans="1:26" s="2" customFormat="1" x14ac:dyDescent="0.35">
      <c r="A162" s="4"/>
      <c r="B162" s="9" t="str">
        <f>IF($A162="","",VLOOKUP($A162,Catalogue!$A$2:$N$38,2,FALSE))</f>
        <v/>
      </c>
      <c r="C162" s="9" t="str">
        <f>IF($A162="","",VLOOKUP($A162,Catalogue!$A$2:$N$38,3,FALSE))</f>
        <v/>
      </c>
      <c r="D162" s="5"/>
      <c r="E162" s="9" t="str">
        <f>IF($A162="","",VLOOKUP($A162,Catalogue!$A$2:$N$38,4,FALSE))</f>
        <v/>
      </c>
      <c r="F162" s="9" t="str">
        <f>IF($A162="","",VLOOKUP($A162,Catalogue!$A$2:$N$38,5,FALSE))</f>
        <v/>
      </c>
      <c r="G162" s="9" t="str">
        <f>IF($A162="","",VLOOKUP($A162,Catalogue!$A$2:$N$38,6,FALSE))</f>
        <v/>
      </c>
      <c r="H162" s="9" t="str">
        <f>IF($A162="","",VLOOKUP($A162,Catalogue!$A$2:$N$38,7,FALSE))</f>
        <v/>
      </c>
      <c r="I162" s="7" t="str">
        <f>IF($A162="","",VLOOKUP($A162,Catalogue!$A$2:$N$38,8,FALSE))</f>
        <v/>
      </c>
      <c r="J162" s="20"/>
      <c r="K162" s="7" t="str">
        <f>IF($A162="","",VLOOKUP($A162,Catalogue!$A$2:$N$38,9,FALSE))</f>
        <v/>
      </c>
      <c r="L162" s="6"/>
      <c r="M162" s="8" t="str">
        <f t="shared" si="20"/>
        <v/>
      </c>
      <c r="N162" s="7" t="str">
        <f t="shared" ca="1" si="21"/>
        <v/>
      </c>
      <c r="O162" s="7" t="str">
        <f t="shared" si="22"/>
        <v/>
      </c>
      <c r="P162" s="7" t="str">
        <f>IF($A162="","",VLOOKUP($A162,Catalogue!$A$2:$N$38,10,FALSE))</f>
        <v/>
      </c>
      <c r="Q162" s="7" t="str">
        <f>IF($A162="","",VLOOKUP($A162,Catalogue!$A$2:$N$38,11,FALSE))</f>
        <v/>
      </c>
      <c r="R162" s="7" t="str">
        <f>IF($A162="","",VLOOKUP($A162,Catalogue!$A$2:$N$38,12,FALSE))</f>
        <v/>
      </c>
      <c r="S162" s="9" t="str">
        <f>IF($A162="","",VLOOKUP($A162,Catalogue!$A$2:$N$38,13,FALSE))</f>
        <v/>
      </c>
      <c r="T162" s="6"/>
      <c r="U162" s="6"/>
      <c r="V162" s="6"/>
      <c r="W162" s="6"/>
      <c r="X162" s="6"/>
      <c r="Y162" s="6"/>
      <c r="Z162" s="8" t="str">
        <f t="shared" ca="1" si="23"/>
        <v/>
      </c>
    </row>
    <row r="163" spans="1:26" s="2" customFormat="1" x14ac:dyDescent="0.35">
      <c r="A163" s="4"/>
      <c r="B163" s="9" t="str">
        <f>IF($A163="","",VLOOKUP($A163,Catalogue!$A$2:$N$38,2,FALSE))</f>
        <v/>
      </c>
      <c r="C163" s="9" t="str">
        <f>IF($A163="","",VLOOKUP($A163,Catalogue!$A$2:$N$38,3,FALSE))</f>
        <v/>
      </c>
      <c r="D163" s="5"/>
      <c r="E163" s="9" t="str">
        <f>IF($A163="","",VLOOKUP($A163,Catalogue!$A$2:$N$38,4,FALSE))</f>
        <v/>
      </c>
      <c r="F163" s="9" t="str">
        <f>IF($A163="","",VLOOKUP($A163,Catalogue!$A$2:$N$38,5,FALSE))</f>
        <v/>
      </c>
      <c r="G163" s="9" t="str">
        <f>IF($A163="","",VLOOKUP($A163,Catalogue!$A$2:$N$38,6,FALSE))</f>
        <v/>
      </c>
      <c r="H163" s="9" t="str">
        <f>IF($A163="","",VLOOKUP($A163,Catalogue!$A$2:$N$38,7,FALSE))</f>
        <v/>
      </c>
      <c r="I163" s="7" t="str">
        <f>IF($A163="","",VLOOKUP($A163,Catalogue!$A$2:$N$38,8,FALSE))</f>
        <v/>
      </c>
      <c r="J163" s="20"/>
      <c r="K163" s="7" t="str">
        <f>IF($A163="","",VLOOKUP($A163,Catalogue!$A$2:$N$38,9,FALSE))</f>
        <v/>
      </c>
      <c r="L163" s="6"/>
      <c r="M163" s="8" t="str">
        <f t="shared" si="20"/>
        <v/>
      </c>
      <c r="N163" s="7" t="str">
        <f t="shared" ca="1" si="21"/>
        <v/>
      </c>
      <c r="O163" s="7" t="str">
        <f t="shared" si="22"/>
        <v/>
      </c>
      <c r="P163" s="7" t="str">
        <f>IF($A163="","",VLOOKUP($A163,Catalogue!$A$2:$N$38,10,FALSE))</f>
        <v/>
      </c>
      <c r="Q163" s="7" t="str">
        <f>IF($A163="","",VLOOKUP($A163,Catalogue!$A$2:$N$38,11,FALSE))</f>
        <v/>
      </c>
      <c r="R163" s="7" t="str">
        <f>IF($A163="","",VLOOKUP($A163,Catalogue!$A$2:$N$38,12,FALSE))</f>
        <v/>
      </c>
      <c r="S163" s="9" t="str">
        <f>IF($A163="","",VLOOKUP($A163,Catalogue!$A$2:$N$38,13,FALSE))</f>
        <v/>
      </c>
      <c r="T163" s="6"/>
      <c r="U163" s="6"/>
      <c r="V163" s="6"/>
      <c r="W163" s="6"/>
      <c r="X163" s="6"/>
      <c r="Y163" s="6"/>
      <c r="Z163" s="8" t="str">
        <f t="shared" ca="1" si="23"/>
        <v/>
      </c>
    </row>
    <row r="164" spans="1:26" s="2" customFormat="1" x14ac:dyDescent="0.35">
      <c r="A164" s="4"/>
      <c r="B164" s="9" t="str">
        <f>IF($A164="","",VLOOKUP($A164,Catalogue!$A$2:$N$38,2,FALSE))</f>
        <v/>
      </c>
      <c r="C164" s="9" t="str">
        <f>IF($A164="","",VLOOKUP($A164,Catalogue!$A$2:$N$38,3,FALSE))</f>
        <v/>
      </c>
      <c r="D164" s="5"/>
      <c r="E164" s="9" t="str">
        <f>IF($A164="","",VLOOKUP($A164,Catalogue!$A$2:$N$38,4,FALSE))</f>
        <v/>
      </c>
      <c r="F164" s="9" t="str">
        <f>IF($A164="","",VLOOKUP($A164,Catalogue!$A$2:$N$38,5,FALSE))</f>
        <v/>
      </c>
      <c r="G164" s="9" t="str">
        <f>IF($A164="","",VLOOKUP($A164,Catalogue!$A$2:$N$38,6,FALSE))</f>
        <v/>
      </c>
      <c r="H164" s="9" t="str">
        <f>IF($A164="","",VLOOKUP($A164,Catalogue!$A$2:$N$38,7,FALSE))</f>
        <v/>
      </c>
      <c r="I164" s="7" t="str">
        <f>IF($A164="","",VLOOKUP($A164,Catalogue!$A$2:$N$38,8,FALSE))</f>
        <v/>
      </c>
      <c r="J164" s="20"/>
      <c r="K164" s="7" t="str">
        <f>IF($A164="","",VLOOKUP($A164,Catalogue!$A$2:$N$38,9,FALSE))</f>
        <v/>
      </c>
      <c r="L164" s="6"/>
      <c r="M164" s="8" t="str">
        <f t="shared" si="20"/>
        <v/>
      </c>
      <c r="N164" s="7" t="str">
        <f t="shared" ca="1" si="21"/>
        <v/>
      </c>
      <c r="O164" s="7" t="str">
        <f t="shared" si="22"/>
        <v/>
      </c>
      <c r="P164" s="7" t="str">
        <f>IF($A164="","",VLOOKUP($A164,Catalogue!$A$2:$N$38,10,FALSE))</f>
        <v/>
      </c>
      <c r="Q164" s="7" t="str">
        <f>IF($A164="","",VLOOKUP($A164,Catalogue!$A$2:$N$38,11,FALSE))</f>
        <v/>
      </c>
      <c r="R164" s="7" t="str">
        <f>IF($A164="","",VLOOKUP($A164,Catalogue!$A$2:$N$38,12,FALSE))</f>
        <v/>
      </c>
      <c r="S164" s="9" t="str">
        <f>IF($A164="","",VLOOKUP($A164,Catalogue!$A$2:$N$38,13,FALSE))</f>
        <v/>
      </c>
      <c r="T164" s="6"/>
      <c r="U164" s="6"/>
      <c r="V164" s="6"/>
      <c r="W164" s="6"/>
      <c r="X164" s="6"/>
      <c r="Y164" s="6"/>
      <c r="Z164" s="8" t="str">
        <f t="shared" ca="1" si="23"/>
        <v/>
      </c>
    </row>
    <row r="165" spans="1:26" s="2" customFormat="1" x14ac:dyDescent="0.35">
      <c r="A165" s="4"/>
      <c r="B165" s="9" t="str">
        <f>IF($A165="","",VLOOKUP($A165,Catalogue!$A$2:$N$38,2,FALSE))</f>
        <v/>
      </c>
      <c r="C165" s="9" t="str">
        <f>IF($A165="","",VLOOKUP($A165,Catalogue!$A$2:$N$38,3,FALSE))</f>
        <v/>
      </c>
      <c r="D165" s="5"/>
      <c r="E165" s="9" t="str">
        <f>IF($A165="","",VLOOKUP($A165,Catalogue!$A$2:$N$38,4,FALSE))</f>
        <v/>
      </c>
      <c r="F165" s="9" t="str">
        <f>IF($A165="","",VLOOKUP($A165,Catalogue!$A$2:$N$38,5,FALSE))</f>
        <v/>
      </c>
      <c r="G165" s="9" t="str">
        <f>IF($A165="","",VLOOKUP($A165,Catalogue!$A$2:$N$38,6,FALSE))</f>
        <v/>
      </c>
      <c r="H165" s="9" t="str">
        <f>IF($A165="","",VLOOKUP($A165,Catalogue!$A$2:$N$38,7,FALSE))</f>
        <v/>
      </c>
      <c r="I165" s="7" t="str">
        <f>IF($A165="","",VLOOKUP($A165,Catalogue!$A$2:$N$38,8,FALSE))</f>
        <v/>
      </c>
      <c r="J165" s="20"/>
      <c r="K165" s="7" t="str">
        <f>IF($A165="","",VLOOKUP($A165,Catalogue!$A$2:$N$38,9,FALSE))</f>
        <v/>
      </c>
      <c r="L165" s="6"/>
      <c r="M165" s="8" t="str">
        <f t="shared" si="20"/>
        <v/>
      </c>
      <c r="N165" s="7" t="str">
        <f t="shared" ca="1" si="21"/>
        <v/>
      </c>
      <c r="O165" s="7" t="str">
        <f t="shared" si="22"/>
        <v/>
      </c>
      <c r="P165" s="7" t="str">
        <f>IF($A165="","",VLOOKUP($A165,Catalogue!$A$2:$N$38,10,FALSE))</f>
        <v/>
      </c>
      <c r="Q165" s="7" t="str">
        <f>IF($A165="","",VLOOKUP($A165,Catalogue!$A$2:$N$38,11,FALSE))</f>
        <v/>
      </c>
      <c r="R165" s="7" t="str">
        <f>IF($A165="","",VLOOKUP($A165,Catalogue!$A$2:$N$38,12,FALSE))</f>
        <v/>
      </c>
      <c r="S165" s="9" t="str">
        <f>IF($A165="","",VLOOKUP($A165,Catalogue!$A$2:$N$38,13,FALSE))</f>
        <v/>
      </c>
      <c r="T165" s="6"/>
      <c r="U165" s="6"/>
      <c r="V165" s="6"/>
      <c r="W165" s="6"/>
      <c r="X165" s="6"/>
      <c r="Y165" s="6"/>
      <c r="Z165" s="8" t="str">
        <f t="shared" ca="1" si="23"/>
        <v/>
      </c>
    </row>
    <row r="166" spans="1:26" s="2" customFormat="1" x14ac:dyDescent="0.35">
      <c r="A166" s="4"/>
      <c r="B166" s="9" t="str">
        <f>IF($A166="","",VLOOKUP($A166,Catalogue!$A$2:$N$38,2,FALSE))</f>
        <v/>
      </c>
      <c r="C166" s="9" t="str">
        <f>IF($A166="","",VLOOKUP($A166,Catalogue!$A$2:$N$38,3,FALSE))</f>
        <v/>
      </c>
      <c r="D166" s="5"/>
      <c r="E166" s="9" t="str">
        <f>IF($A166="","",VLOOKUP($A166,Catalogue!$A$2:$N$38,4,FALSE))</f>
        <v/>
      </c>
      <c r="F166" s="9" t="str">
        <f>IF($A166="","",VLOOKUP($A166,Catalogue!$A$2:$N$38,5,FALSE))</f>
        <v/>
      </c>
      <c r="G166" s="9" t="str">
        <f>IF($A166="","",VLOOKUP($A166,Catalogue!$A$2:$N$38,6,FALSE))</f>
        <v/>
      </c>
      <c r="H166" s="9" t="str">
        <f>IF($A166="","",VLOOKUP($A166,Catalogue!$A$2:$N$38,7,FALSE))</f>
        <v/>
      </c>
      <c r="I166" s="7" t="str">
        <f>IF($A166="","",VLOOKUP($A166,Catalogue!$A$2:$N$38,8,FALSE))</f>
        <v/>
      </c>
      <c r="J166" s="20"/>
      <c r="K166" s="7" t="str">
        <f>IF($A166="","",VLOOKUP($A166,Catalogue!$A$2:$N$38,9,FALSE))</f>
        <v/>
      </c>
      <c r="L166" s="6"/>
      <c r="M166" s="8" t="str">
        <f t="shared" si="20"/>
        <v/>
      </c>
      <c r="N166" s="7" t="str">
        <f t="shared" ca="1" si="21"/>
        <v/>
      </c>
      <c r="O166" s="7" t="str">
        <f t="shared" si="22"/>
        <v/>
      </c>
      <c r="P166" s="7" t="str">
        <f>IF($A166="","",VLOOKUP($A166,Catalogue!$A$2:$N$38,10,FALSE))</f>
        <v/>
      </c>
      <c r="Q166" s="7" t="str">
        <f>IF($A166="","",VLOOKUP($A166,Catalogue!$A$2:$N$38,11,FALSE))</f>
        <v/>
      </c>
      <c r="R166" s="7" t="str">
        <f>IF($A166="","",VLOOKUP($A166,Catalogue!$A$2:$N$38,12,FALSE))</f>
        <v/>
      </c>
      <c r="S166" s="9" t="str">
        <f>IF($A166="","",VLOOKUP($A166,Catalogue!$A$2:$N$38,13,FALSE))</f>
        <v/>
      </c>
      <c r="T166" s="6"/>
      <c r="U166" s="6"/>
      <c r="V166" s="6"/>
      <c r="W166" s="6"/>
      <c r="X166" s="6"/>
      <c r="Y166" s="6"/>
      <c r="Z166" s="8" t="str">
        <f t="shared" ca="1" si="23"/>
        <v/>
      </c>
    </row>
    <row r="167" spans="1:26" s="2" customFormat="1" x14ac:dyDescent="0.35">
      <c r="A167" s="4"/>
      <c r="B167" s="9" t="str">
        <f>IF($A167="","",VLOOKUP($A167,Catalogue!$A$2:$N$38,2,FALSE))</f>
        <v/>
      </c>
      <c r="C167" s="9" t="str">
        <f>IF($A167="","",VLOOKUP($A167,Catalogue!$A$2:$N$38,3,FALSE))</f>
        <v/>
      </c>
      <c r="D167" s="5"/>
      <c r="E167" s="9" t="str">
        <f>IF($A167="","",VLOOKUP($A167,Catalogue!$A$2:$N$38,4,FALSE))</f>
        <v/>
      </c>
      <c r="F167" s="9" t="str">
        <f>IF($A167="","",VLOOKUP($A167,Catalogue!$A$2:$N$38,5,FALSE))</f>
        <v/>
      </c>
      <c r="G167" s="9" t="str">
        <f>IF($A167="","",VLOOKUP($A167,Catalogue!$A$2:$N$38,6,FALSE))</f>
        <v/>
      </c>
      <c r="H167" s="9" t="str">
        <f>IF($A167="","",VLOOKUP($A167,Catalogue!$A$2:$N$38,7,FALSE))</f>
        <v/>
      </c>
      <c r="I167" s="7" t="str">
        <f>IF($A167="","",VLOOKUP($A167,Catalogue!$A$2:$N$38,8,FALSE))</f>
        <v/>
      </c>
      <c r="J167" s="20"/>
      <c r="K167" s="7" t="str">
        <f>IF($A167="","",VLOOKUP($A167,Catalogue!$A$2:$N$38,9,FALSE))</f>
        <v/>
      </c>
      <c r="L167" s="6"/>
      <c r="M167" s="8" t="str">
        <f t="shared" si="20"/>
        <v/>
      </c>
      <c r="N167" s="7" t="str">
        <f t="shared" ca="1" si="21"/>
        <v/>
      </c>
      <c r="O167" s="7" t="str">
        <f t="shared" si="22"/>
        <v/>
      </c>
      <c r="P167" s="7" t="str">
        <f>IF($A167="","",VLOOKUP($A167,Catalogue!$A$2:$N$38,10,FALSE))</f>
        <v/>
      </c>
      <c r="Q167" s="7" t="str">
        <f>IF($A167="","",VLOOKUP($A167,Catalogue!$A$2:$N$38,11,FALSE))</f>
        <v/>
      </c>
      <c r="R167" s="7" t="str">
        <f>IF($A167="","",VLOOKUP($A167,Catalogue!$A$2:$N$38,12,FALSE))</f>
        <v/>
      </c>
      <c r="S167" s="9" t="str">
        <f>IF($A167="","",VLOOKUP($A167,Catalogue!$A$2:$N$38,13,FALSE))</f>
        <v/>
      </c>
      <c r="T167" s="6"/>
      <c r="U167" s="6"/>
      <c r="V167" s="6"/>
      <c r="W167" s="6"/>
      <c r="X167" s="6"/>
      <c r="Y167" s="6"/>
      <c r="Z167" s="8" t="str">
        <f t="shared" ca="1" si="23"/>
        <v/>
      </c>
    </row>
    <row r="168" spans="1:26" s="2" customFormat="1" x14ac:dyDescent="0.35">
      <c r="A168" s="4"/>
      <c r="B168" s="9" t="str">
        <f>IF($A168="","",VLOOKUP($A168,Catalogue!$A$2:$N$38,2,FALSE))</f>
        <v/>
      </c>
      <c r="C168" s="9" t="str">
        <f>IF($A168="","",VLOOKUP($A168,Catalogue!$A$2:$N$38,3,FALSE))</f>
        <v/>
      </c>
      <c r="D168" s="5"/>
      <c r="E168" s="9" t="str">
        <f>IF($A168="","",VLOOKUP($A168,Catalogue!$A$2:$N$38,4,FALSE))</f>
        <v/>
      </c>
      <c r="F168" s="9" t="str">
        <f>IF($A168="","",VLOOKUP($A168,Catalogue!$A$2:$N$38,5,FALSE))</f>
        <v/>
      </c>
      <c r="G168" s="9" t="str">
        <f>IF($A168="","",VLOOKUP($A168,Catalogue!$A$2:$N$38,6,FALSE))</f>
        <v/>
      </c>
      <c r="H168" s="9" t="str">
        <f>IF($A168="","",VLOOKUP($A168,Catalogue!$A$2:$N$38,7,FALSE))</f>
        <v/>
      </c>
      <c r="I168" s="7" t="str">
        <f>IF($A168="","",VLOOKUP($A168,Catalogue!$A$2:$N$38,8,FALSE))</f>
        <v/>
      </c>
      <c r="J168" s="20"/>
      <c r="K168" s="7" t="str">
        <f>IF($A168="","",VLOOKUP($A168,Catalogue!$A$2:$N$38,9,FALSE))</f>
        <v/>
      </c>
      <c r="L168" s="6"/>
      <c r="M168" s="8" t="str">
        <f t="shared" si="20"/>
        <v/>
      </c>
      <c r="N168" s="7" t="str">
        <f t="shared" ca="1" si="21"/>
        <v/>
      </c>
      <c r="O168" s="7" t="str">
        <f t="shared" si="22"/>
        <v/>
      </c>
      <c r="P168" s="7" t="str">
        <f>IF($A168="","",VLOOKUP($A168,Catalogue!$A$2:$N$38,10,FALSE))</f>
        <v/>
      </c>
      <c r="Q168" s="7" t="str">
        <f>IF($A168="","",VLOOKUP($A168,Catalogue!$A$2:$N$38,11,FALSE))</f>
        <v/>
      </c>
      <c r="R168" s="7" t="str">
        <f>IF($A168="","",VLOOKUP($A168,Catalogue!$A$2:$N$38,12,FALSE))</f>
        <v/>
      </c>
      <c r="S168" s="9" t="str">
        <f>IF($A168="","",VLOOKUP($A168,Catalogue!$A$2:$N$38,13,FALSE))</f>
        <v/>
      </c>
      <c r="T168" s="6"/>
      <c r="U168" s="6"/>
      <c r="V168" s="6"/>
      <c r="W168" s="6"/>
      <c r="X168" s="6"/>
      <c r="Y168" s="6"/>
      <c r="Z168" s="8" t="str">
        <f t="shared" ca="1" si="23"/>
        <v/>
      </c>
    </row>
    <row r="169" spans="1:26" s="2" customFormat="1" x14ac:dyDescent="0.35">
      <c r="A169" s="4"/>
      <c r="B169" s="9" t="str">
        <f>IF($A169="","",VLOOKUP($A169,Catalogue!$A$2:$N$38,2,FALSE))</f>
        <v/>
      </c>
      <c r="C169" s="9" t="str">
        <f>IF($A169="","",VLOOKUP($A169,Catalogue!$A$2:$N$38,3,FALSE))</f>
        <v/>
      </c>
      <c r="D169" s="5"/>
      <c r="E169" s="9" t="str">
        <f>IF($A169="","",VLOOKUP($A169,Catalogue!$A$2:$N$38,4,FALSE))</f>
        <v/>
      </c>
      <c r="F169" s="9" t="str">
        <f>IF($A169="","",VLOOKUP($A169,Catalogue!$A$2:$N$38,5,FALSE))</f>
        <v/>
      </c>
      <c r="G169" s="9" t="str">
        <f>IF($A169="","",VLOOKUP($A169,Catalogue!$A$2:$N$38,6,FALSE))</f>
        <v/>
      </c>
      <c r="H169" s="9" t="str">
        <f>IF($A169="","",VLOOKUP($A169,Catalogue!$A$2:$N$38,7,FALSE))</f>
        <v/>
      </c>
      <c r="I169" s="7" t="str">
        <f>IF($A169="","",VLOOKUP($A169,Catalogue!$A$2:$N$38,8,FALSE))</f>
        <v/>
      </c>
      <c r="J169" s="20"/>
      <c r="K169" s="7" t="str">
        <f>IF($A169="","",VLOOKUP($A169,Catalogue!$A$2:$N$38,9,FALSE))</f>
        <v/>
      </c>
      <c r="L169" s="6"/>
      <c r="M169" s="8" t="str">
        <f t="shared" si="20"/>
        <v/>
      </c>
      <c r="N169" s="7" t="str">
        <f t="shared" ca="1" si="21"/>
        <v/>
      </c>
      <c r="O169" s="7" t="str">
        <f t="shared" si="22"/>
        <v/>
      </c>
      <c r="P169" s="7" t="str">
        <f>IF($A169="","",VLOOKUP($A169,Catalogue!$A$2:$N$38,10,FALSE))</f>
        <v/>
      </c>
      <c r="Q169" s="7" t="str">
        <f>IF($A169="","",VLOOKUP($A169,Catalogue!$A$2:$N$38,11,FALSE))</f>
        <v/>
      </c>
      <c r="R169" s="7" t="str">
        <f>IF($A169="","",VLOOKUP($A169,Catalogue!$A$2:$N$38,12,FALSE))</f>
        <v/>
      </c>
      <c r="S169" s="9" t="str">
        <f>IF($A169="","",VLOOKUP($A169,Catalogue!$A$2:$N$38,13,FALSE))</f>
        <v/>
      </c>
      <c r="T169" s="6"/>
      <c r="U169" s="6"/>
      <c r="V169" s="6"/>
      <c r="W169" s="6"/>
      <c r="X169" s="6"/>
      <c r="Y169" s="6"/>
      <c r="Z169" s="8" t="str">
        <f t="shared" ca="1" si="23"/>
        <v/>
      </c>
    </row>
    <row r="170" spans="1:26" s="2" customFormat="1" x14ac:dyDescent="0.35">
      <c r="A170" s="4"/>
      <c r="B170" s="9" t="str">
        <f>IF($A170="","",VLOOKUP($A170,Catalogue!$A$2:$N$38,2,FALSE))</f>
        <v/>
      </c>
      <c r="C170" s="9" t="str">
        <f>IF($A170="","",VLOOKUP($A170,Catalogue!$A$2:$N$38,3,FALSE))</f>
        <v/>
      </c>
      <c r="D170" s="5"/>
      <c r="E170" s="9" t="str">
        <f>IF($A170="","",VLOOKUP($A170,Catalogue!$A$2:$N$38,4,FALSE))</f>
        <v/>
      </c>
      <c r="F170" s="9" t="str">
        <f>IF($A170="","",VLOOKUP($A170,Catalogue!$A$2:$N$38,5,FALSE))</f>
        <v/>
      </c>
      <c r="G170" s="9" t="str">
        <f>IF($A170="","",VLOOKUP($A170,Catalogue!$A$2:$N$38,6,FALSE))</f>
        <v/>
      </c>
      <c r="H170" s="9" t="str">
        <f>IF($A170="","",VLOOKUP($A170,Catalogue!$A$2:$N$38,7,FALSE))</f>
        <v/>
      </c>
      <c r="I170" s="7" t="str">
        <f>IF($A170="","",VLOOKUP($A170,Catalogue!$A$2:$N$38,8,FALSE))</f>
        <v/>
      </c>
      <c r="J170" s="20"/>
      <c r="K170" s="7" t="str">
        <f>IF($A170="","",VLOOKUP($A170,Catalogue!$A$2:$N$38,9,FALSE))</f>
        <v/>
      </c>
      <c r="L170" s="6"/>
      <c r="M170" s="8" t="str">
        <f t="shared" si="20"/>
        <v/>
      </c>
      <c r="N170" s="7" t="str">
        <f t="shared" ca="1" si="21"/>
        <v/>
      </c>
      <c r="O170" s="7" t="str">
        <f t="shared" si="22"/>
        <v/>
      </c>
      <c r="P170" s="7" t="str">
        <f>IF($A170="","",VLOOKUP($A170,Catalogue!$A$2:$N$38,10,FALSE))</f>
        <v/>
      </c>
      <c r="Q170" s="7" t="str">
        <f>IF($A170="","",VLOOKUP($A170,Catalogue!$A$2:$N$38,11,FALSE))</f>
        <v/>
      </c>
      <c r="R170" s="7" t="str">
        <f>IF($A170="","",VLOOKUP($A170,Catalogue!$A$2:$N$38,12,FALSE))</f>
        <v/>
      </c>
      <c r="S170" s="9" t="str">
        <f>IF($A170="","",VLOOKUP($A170,Catalogue!$A$2:$N$38,13,FALSE))</f>
        <v/>
      </c>
      <c r="T170" s="6"/>
      <c r="U170" s="6"/>
      <c r="V170" s="6"/>
      <c r="W170" s="6"/>
      <c r="X170" s="6"/>
      <c r="Y170" s="6"/>
      <c r="Z170" s="8" t="str">
        <f t="shared" ca="1" si="23"/>
        <v/>
      </c>
    </row>
    <row r="171" spans="1:26" s="2" customFormat="1" x14ac:dyDescent="0.35">
      <c r="A171" s="4"/>
      <c r="B171" s="9" t="str">
        <f>IF($A171="","",VLOOKUP($A171,Catalogue!$A$2:$N$38,2,FALSE))</f>
        <v/>
      </c>
      <c r="C171" s="9" t="str">
        <f>IF($A171="","",VLOOKUP($A171,Catalogue!$A$2:$N$38,3,FALSE))</f>
        <v/>
      </c>
      <c r="D171" s="5"/>
      <c r="E171" s="9" t="str">
        <f>IF($A171="","",VLOOKUP($A171,Catalogue!$A$2:$N$38,4,FALSE))</f>
        <v/>
      </c>
      <c r="F171" s="9" t="str">
        <f>IF($A171="","",VLOOKUP($A171,Catalogue!$A$2:$N$38,5,FALSE))</f>
        <v/>
      </c>
      <c r="G171" s="9" t="str">
        <f>IF($A171="","",VLOOKUP($A171,Catalogue!$A$2:$N$38,6,FALSE))</f>
        <v/>
      </c>
      <c r="H171" s="9" t="str">
        <f>IF($A171="","",VLOOKUP($A171,Catalogue!$A$2:$N$38,7,FALSE))</f>
        <v/>
      </c>
      <c r="I171" s="7" t="str">
        <f>IF($A171="","",VLOOKUP($A171,Catalogue!$A$2:$N$38,8,FALSE))</f>
        <v/>
      </c>
      <c r="J171" s="20"/>
      <c r="K171" s="7" t="str">
        <f>IF($A171="","",VLOOKUP($A171,Catalogue!$A$2:$N$38,9,FALSE))</f>
        <v/>
      </c>
      <c r="L171" s="6"/>
      <c r="M171" s="8" t="str">
        <f t="shared" si="20"/>
        <v/>
      </c>
      <c r="N171" s="7" t="str">
        <f t="shared" ca="1" si="21"/>
        <v/>
      </c>
      <c r="O171" s="7" t="str">
        <f t="shared" si="22"/>
        <v/>
      </c>
      <c r="P171" s="7" t="str">
        <f>IF($A171="","",VLOOKUP($A171,Catalogue!$A$2:$N$38,10,FALSE))</f>
        <v/>
      </c>
      <c r="Q171" s="7" t="str">
        <f>IF($A171="","",VLOOKUP($A171,Catalogue!$A$2:$N$38,11,FALSE))</f>
        <v/>
      </c>
      <c r="R171" s="7" t="str">
        <f>IF($A171="","",VLOOKUP($A171,Catalogue!$A$2:$N$38,12,FALSE))</f>
        <v/>
      </c>
      <c r="S171" s="9" t="str">
        <f>IF($A171="","",VLOOKUP($A171,Catalogue!$A$2:$N$38,13,FALSE))</f>
        <v/>
      </c>
      <c r="T171" s="6"/>
      <c r="U171" s="6"/>
      <c r="V171" s="6"/>
      <c r="W171" s="6"/>
      <c r="X171" s="6"/>
      <c r="Y171" s="6"/>
      <c r="Z171" s="8" t="str">
        <f t="shared" ca="1" si="23"/>
        <v/>
      </c>
    </row>
    <row r="172" spans="1:26" s="2" customFormat="1" x14ac:dyDescent="0.35">
      <c r="A172" s="4"/>
      <c r="B172" s="9" t="str">
        <f>IF($A172="","",VLOOKUP($A172,Catalogue!$A$2:$N$38,2,FALSE))</f>
        <v/>
      </c>
      <c r="C172" s="9" t="str">
        <f>IF($A172="","",VLOOKUP($A172,Catalogue!$A$2:$N$38,3,FALSE))</f>
        <v/>
      </c>
      <c r="D172" s="5"/>
      <c r="E172" s="9" t="str">
        <f>IF($A172="","",VLOOKUP($A172,Catalogue!$A$2:$N$38,4,FALSE))</f>
        <v/>
      </c>
      <c r="F172" s="9" t="str">
        <f>IF($A172="","",VLOOKUP($A172,Catalogue!$A$2:$N$38,5,FALSE))</f>
        <v/>
      </c>
      <c r="G172" s="9" t="str">
        <f>IF($A172="","",VLOOKUP($A172,Catalogue!$A$2:$N$38,6,FALSE))</f>
        <v/>
      </c>
      <c r="H172" s="9" t="str">
        <f>IF($A172="","",VLOOKUP($A172,Catalogue!$A$2:$N$38,7,FALSE))</f>
        <v/>
      </c>
      <c r="I172" s="7" t="str">
        <f>IF($A172="","",VLOOKUP($A172,Catalogue!$A$2:$N$38,8,FALSE))</f>
        <v/>
      </c>
      <c r="J172" s="20"/>
      <c r="K172" s="7" t="str">
        <f>IF($A172="","",VLOOKUP($A172,Catalogue!$A$2:$N$38,9,FALSE))</f>
        <v/>
      </c>
      <c r="L172" s="6"/>
      <c r="M172" s="8" t="str">
        <f t="shared" si="20"/>
        <v/>
      </c>
      <c r="N172" s="7" t="str">
        <f t="shared" ca="1" si="21"/>
        <v/>
      </c>
      <c r="O172" s="7" t="str">
        <f t="shared" si="22"/>
        <v/>
      </c>
      <c r="P172" s="7" t="str">
        <f>IF($A172="","",VLOOKUP($A172,Catalogue!$A$2:$N$38,10,FALSE))</f>
        <v/>
      </c>
      <c r="Q172" s="7" t="str">
        <f>IF($A172="","",VLOOKUP($A172,Catalogue!$A$2:$N$38,11,FALSE))</f>
        <v/>
      </c>
      <c r="R172" s="7" t="str">
        <f>IF($A172="","",VLOOKUP($A172,Catalogue!$A$2:$N$38,12,FALSE))</f>
        <v/>
      </c>
      <c r="S172" s="9" t="str">
        <f>IF($A172="","",VLOOKUP($A172,Catalogue!$A$2:$N$38,13,FALSE))</f>
        <v/>
      </c>
      <c r="T172" s="6"/>
      <c r="U172" s="6"/>
      <c r="V172" s="6"/>
      <c r="W172" s="6"/>
      <c r="X172" s="6"/>
      <c r="Y172" s="6"/>
      <c r="Z172" s="8" t="str">
        <f t="shared" ca="1" si="23"/>
        <v/>
      </c>
    </row>
    <row r="173" spans="1:26" s="2" customFormat="1" x14ac:dyDescent="0.35">
      <c r="A173" s="4"/>
      <c r="B173" s="9" t="str">
        <f>IF($A173="","",VLOOKUP($A173,Catalogue!$A$2:$N$38,2,FALSE))</f>
        <v/>
      </c>
      <c r="C173" s="9" t="str">
        <f>IF($A173="","",VLOOKUP($A173,Catalogue!$A$2:$N$38,3,FALSE))</f>
        <v/>
      </c>
      <c r="D173" s="5"/>
      <c r="E173" s="9" t="str">
        <f>IF($A173="","",VLOOKUP($A173,Catalogue!$A$2:$N$38,4,FALSE))</f>
        <v/>
      </c>
      <c r="F173" s="9" t="str">
        <f>IF($A173="","",VLOOKUP($A173,Catalogue!$A$2:$N$38,5,FALSE))</f>
        <v/>
      </c>
      <c r="G173" s="9" t="str">
        <f>IF($A173="","",VLOOKUP($A173,Catalogue!$A$2:$N$38,6,FALSE))</f>
        <v/>
      </c>
      <c r="H173" s="9" t="str">
        <f>IF($A173="","",VLOOKUP($A173,Catalogue!$A$2:$N$38,7,FALSE))</f>
        <v/>
      </c>
      <c r="I173" s="7" t="str">
        <f>IF($A173="","",VLOOKUP($A173,Catalogue!$A$2:$N$38,8,FALSE))</f>
        <v/>
      </c>
      <c r="J173" s="20"/>
      <c r="K173" s="7" t="str">
        <f>IF($A173="","",VLOOKUP($A173,Catalogue!$A$2:$N$38,9,FALSE))</f>
        <v/>
      </c>
      <c r="L173" s="6"/>
      <c r="M173" s="8" t="str">
        <f t="shared" si="20"/>
        <v/>
      </c>
      <c r="N173" s="7" t="str">
        <f t="shared" ca="1" si="21"/>
        <v/>
      </c>
      <c r="O173" s="7" t="str">
        <f t="shared" si="22"/>
        <v/>
      </c>
      <c r="P173" s="7" t="str">
        <f>IF($A173="","",VLOOKUP($A173,Catalogue!$A$2:$N$38,10,FALSE))</f>
        <v/>
      </c>
      <c r="Q173" s="7" t="str">
        <f>IF($A173="","",VLOOKUP($A173,Catalogue!$A$2:$N$38,11,FALSE))</f>
        <v/>
      </c>
      <c r="R173" s="7" t="str">
        <f>IF($A173="","",VLOOKUP($A173,Catalogue!$A$2:$N$38,12,FALSE))</f>
        <v/>
      </c>
      <c r="S173" s="9" t="str">
        <f>IF($A173="","",VLOOKUP($A173,Catalogue!$A$2:$N$38,13,FALSE))</f>
        <v/>
      </c>
      <c r="T173" s="6"/>
      <c r="U173" s="6"/>
      <c r="V173" s="6"/>
      <c r="W173" s="6"/>
      <c r="X173" s="6"/>
      <c r="Y173" s="6"/>
      <c r="Z173" s="8" t="str">
        <f t="shared" ca="1" si="23"/>
        <v/>
      </c>
    </row>
    <row r="174" spans="1:26" s="2" customFormat="1" x14ac:dyDescent="0.35">
      <c r="A174" s="4"/>
      <c r="B174" s="9" t="str">
        <f>IF($A174="","",VLOOKUP($A174,Catalogue!$A$2:$N$38,2,FALSE))</f>
        <v/>
      </c>
      <c r="C174" s="9" t="str">
        <f>IF($A174="","",VLOOKUP($A174,Catalogue!$A$2:$N$38,3,FALSE))</f>
        <v/>
      </c>
      <c r="D174" s="5"/>
      <c r="E174" s="9" t="str">
        <f>IF($A174="","",VLOOKUP($A174,Catalogue!$A$2:$N$38,4,FALSE))</f>
        <v/>
      </c>
      <c r="F174" s="9" t="str">
        <f>IF($A174="","",VLOOKUP($A174,Catalogue!$A$2:$N$38,5,FALSE))</f>
        <v/>
      </c>
      <c r="G174" s="9" t="str">
        <f>IF($A174="","",VLOOKUP($A174,Catalogue!$A$2:$N$38,6,FALSE))</f>
        <v/>
      </c>
      <c r="H174" s="9" t="str">
        <f>IF($A174="","",VLOOKUP($A174,Catalogue!$A$2:$N$38,7,FALSE))</f>
        <v/>
      </c>
      <c r="I174" s="7" t="str">
        <f>IF($A174="","",VLOOKUP($A174,Catalogue!$A$2:$N$38,8,FALSE))</f>
        <v/>
      </c>
      <c r="J174" s="20"/>
      <c r="K174" s="7" t="str">
        <f>IF($A174="","",VLOOKUP($A174,Catalogue!$A$2:$N$38,9,FALSE))</f>
        <v/>
      </c>
      <c r="L174" s="6"/>
      <c r="M174" s="8" t="str">
        <f t="shared" si="20"/>
        <v/>
      </c>
      <c r="N174" s="7" t="str">
        <f t="shared" ca="1" si="21"/>
        <v/>
      </c>
      <c r="O174" s="7" t="str">
        <f t="shared" si="22"/>
        <v/>
      </c>
      <c r="P174" s="7" t="str">
        <f>IF($A174="","",VLOOKUP($A174,Catalogue!$A$2:$N$38,10,FALSE))</f>
        <v/>
      </c>
      <c r="Q174" s="7" t="str">
        <f>IF($A174="","",VLOOKUP($A174,Catalogue!$A$2:$N$38,11,FALSE))</f>
        <v/>
      </c>
      <c r="R174" s="7" t="str">
        <f>IF($A174="","",VLOOKUP($A174,Catalogue!$A$2:$N$38,12,FALSE))</f>
        <v/>
      </c>
      <c r="S174" s="9" t="str">
        <f>IF($A174="","",VLOOKUP($A174,Catalogue!$A$2:$N$38,13,FALSE))</f>
        <v/>
      </c>
      <c r="T174" s="6"/>
      <c r="U174" s="6"/>
      <c r="V174" s="6"/>
      <c r="W174" s="6"/>
      <c r="X174" s="6"/>
      <c r="Y174" s="6"/>
      <c r="Z174" s="8" t="str">
        <f t="shared" ca="1" si="23"/>
        <v/>
      </c>
    </row>
    <row r="175" spans="1:26" s="2" customFormat="1" x14ac:dyDescent="0.35">
      <c r="A175" s="4"/>
      <c r="B175" s="9" t="str">
        <f>IF($A175="","",VLOOKUP($A175,Catalogue!$A$2:$N$38,2,FALSE))</f>
        <v/>
      </c>
      <c r="C175" s="9" t="str">
        <f>IF($A175="","",VLOOKUP($A175,Catalogue!$A$2:$N$38,3,FALSE))</f>
        <v/>
      </c>
      <c r="D175" s="5"/>
      <c r="E175" s="9" t="str">
        <f>IF($A175="","",VLOOKUP($A175,Catalogue!$A$2:$N$38,4,FALSE))</f>
        <v/>
      </c>
      <c r="F175" s="9" t="str">
        <f>IF($A175="","",VLOOKUP($A175,Catalogue!$A$2:$N$38,5,FALSE))</f>
        <v/>
      </c>
      <c r="G175" s="9" t="str">
        <f>IF($A175="","",VLOOKUP($A175,Catalogue!$A$2:$N$38,6,FALSE))</f>
        <v/>
      </c>
      <c r="H175" s="9" t="str">
        <f>IF($A175="","",VLOOKUP($A175,Catalogue!$A$2:$N$38,7,FALSE))</f>
        <v/>
      </c>
      <c r="I175" s="7" t="str">
        <f>IF($A175="","",VLOOKUP($A175,Catalogue!$A$2:$N$38,8,FALSE))</f>
        <v/>
      </c>
      <c r="J175" s="20"/>
      <c r="K175" s="7" t="str">
        <f>IF($A175="","",VLOOKUP($A175,Catalogue!$A$2:$N$38,9,FALSE))</f>
        <v/>
      </c>
      <c r="L175" s="6"/>
      <c r="M175" s="8" t="str">
        <f t="shared" si="20"/>
        <v/>
      </c>
      <c r="N175" s="7" t="str">
        <f t="shared" ca="1" si="21"/>
        <v/>
      </c>
      <c r="O175" s="7" t="str">
        <f t="shared" si="22"/>
        <v/>
      </c>
      <c r="P175" s="7" t="str">
        <f>IF($A175="","",VLOOKUP($A175,Catalogue!$A$2:$N$38,10,FALSE))</f>
        <v/>
      </c>
      <c r="Q175" s="7" t="str">
        <f>IF($A175="","",VLOOKUP($A175,Catalogue!$A$2:$N$38,11,FALSE))</f>
        <v/>
      </c>
      <c r="R175" s="7" t="str">
        <f>IF($A175="","",VLOOKUP($A175,Catalogue!$A$2:$N$38,12,FALSE))</f>
        <v/>
      </c>
      <c r="S175" s="9" t="str">
        <f>IF($A175="","",VLOOKUP($A175,Catalogue!$A$2:$N$38,13,FALSE))</f>
        <v/>
      </c>
      <c r="T175" s="6"/>
      <c r="U175" s="6"/>
      <c r="V175" s="6"/>
      <c r="W175" s="6"/>
      <c r="X175" s="6"/>
      <c r="Y175" s="6"/>
      <c r="Z175" s="8" t="str">
        <f t="shared" ca="1" si="23"/>
        <v/>
      </c>
    </row>
    <row r="176" spans="1:26" s="2" customFormat="1" x14ac:dyDescent="0.35">
      <c r="A176" s="4"/>
      <c r="B176" s="9" t="str">
        <f>IF($A176="","",VLOOKUP($A176,Catalogue!$A$2:$N$38,2,FALSE))</f>
        <v/>
      </c>
      <c r="C176" s="9" t="str">
        <f>IF($A176="","",VLOOKUP($A176,Catalogue!$A$2:$N$38,3,FALSE))</f>
        <v/>
      </c>
      <c r="D176" s="5"/>
      <c r="E176" s="9" t="str">
        <f>IF($A176="","",VLOOKUP($A176,Catalogue!$A$2:$N$38,4,FALSE))</f>
        <v/>
      </c>
      <c r="F176" s="9" t="str">
        <f>IF($A176="","",VLOOKUP($A176,Catalogue!$A$2:$N$38,5,FALSE))</f>
        <v/>
      </c>
      <c r="G176" s="9" t="str">
        <f>IF($A176="","",VLOOKUP($A176,Catalogue!$A$2:$N$38,6,FALSE))</f>
        <v/>
      </c>
      <c r="H176" s="9" t="str">
        <f>IF($A176="","",VLOOKUP($A176,Catalogue!$A$2:$N$38,7,FALSE))</f>
        <v/>
      </c>
      <c r="I176" s="7" t="str">
        <f>IF($A176="","",VLOOKUP($A176,Catalogue!$A$2:$N$38,8,FALSE))</f>
        <v/>
      </c>
      <c r="J176" s="20"/>
      <c r="K176" s="7" t="str">
        <f>IF($A176="","",VLOOKUP($A176,Catalogue!$A$2:$N$38,9,FALSE))</f>
        <v/>
      </c>
      <c r="L176" s="6"/>
      <c r="M176" s="8" t="str">
        <f t="shared" si="20"/>
        <v/>
      </c>
      <c r="N176" s="7" t="str">
        <f t="shared" ca="1" si="21"/>
        <v/>
      </c>
      <c r="O176" s="7" t="str">
        <f t="shared" si="22"/>
        <v/>
      </c>
      <c r="P176" s="7" t="str">
        <f>IF($A176="","",VLOOKUP($A176,Catalogue!$A$2:$N$38,10,FALSE))</f>
        <v/>
      </c>
      <c r="Q176" s="7" t="str">
        <f>IF($A176="","",VLOOKUP($A176,Catalogue!$A$2:$N$38,11,FALSE))</f>
        <v/>
      </c>
      <c r="R176" s="7" t="str">
        <f>IF($A176="","",VLOOKUP($A176,Catalogue!$A$2:$N$38,12,FALSE))</f>
        <v/>
      </c>
      <c r="S176" s="9" t="str">
        <f>IF($A176="","",VLOOKUP($A176,Catalogue!$A$2:$N$38,13,FALSE))</f>
        <v/>
      </c>
      <c r="T176" s="6"/>
      <c r="U176" s="6"/>
      <c r="V176" s="6"/>
      <c r="W176" s="6"/>
      <c r="X176" s="6"/>
      <c r="Y176" s="6"/>
      <c r="Z176" s="8" t="str">
        <f t="shared" ca="1" si="23"/>
        <v/>
      </c>
    </row>
    <row r="177" spans="1:26" s="2" customFormat="1" x14ac:dyDescent="0.35">
      <c r="A177" s="4"/>
      <c r="B177" s="9" t="str">
        <f>IF($A177="","",VLOOKUP($A177,Catalogue!$A$2:$N$38,2,FALSE))</f>
        <v/>
      </c>
      <c r="C177" s="9" t="str">
        <f>IF($A177="","",VLOOKUP($A177,Catalogue!$A$2:$N$38,3,FALSE))</f>
        <v/>
      </c>
      <c r="D177" s="5"/>
      <c r="E177" s="9" t="str">
        <f>IF($A177="","",VLOOKUP($A177,Catalogue!$A$2:$N$38,4,FALSE))</f>
        <v/>
      </c>
      <c r="F177" s="9" t="str">
        <f>IF($A177="","",VLOOKUP($A177,Catalogue!$A$2:$N$38,5,FALSE))</f>
        <v/>
      </c>
      <c r="G177" s="9" t="str">
        <f>IF($A177="","",VLOOKUP($A177,Catalogue!$A$2:$N$38,6,FALSE))</f>
        <v/>
      </c>
      <c r="H177" s="9" t="str">
        <f>IF($A177="","",VLOOKUP($A177,Catalogue!$A$2:$N$38,7,FALSE))</f>
        <v/>
      </c>
      <c r="I177" s="7" t="str">
        <f>IF($A177="","",VLOOKUP($A177,Catalogue!$A$2:$N$38,8,FALSE))</f>
        <v/>
      </c>
      <c r="J177" s="20"/>
      <c r="K177" s="7" t="str">
        <f>IF($A177="","",VLOOKUP($A177,Catalogue!$A$2:$N$38,9,FALSE))</f>
        <v/>
      </c>
      <c r="L177" s="6"/>
      <c r="M177" s="8" t="str">
        <f t="shared" si="20"/>
        <v/>
      </c>
      <c r="N177" s="7" t="str">
        <f t="shared" ca="1" si="21"/>
        <v/>
      </c>
      <c r="O177" s="7" t="str">
        <f t="shared" si="22"/>
        <v/>
      </c>
      <c r="P177" s="7" t="str">
        <f>IF($A177="","",VLOOKUP($A177,Catalogue!$A$2:$N$38,10,FALSE))</f>
        <v/>
      </c>
      <c r="Q177" s="7" t="str">
        <f>IF($A177="","",VLOOKUP($A177,Catalogue!$A$2:$N$38,11,FALSE))</f>
        <v/>
      </c>
      <c r="R177" s="7" t="str">
        <f>IF($A177="","",VLOOKUP($A177,Catalogue!$A$2:$N$38,12,FALSE))</f>
        <v/>
      </c>
      <c r="S177" s="9" t="str">
        <f>IF($A177="","",VLOOKUP($A177,Catalogue!$A$2:$N$38,13,FALSE))</f>
        <v/>
      </c>
      <c r="T177" s="6"/>
      <c r="U177" s="6"/>
      <c r="V177" s="6"/>
      <c r="W177" s="6"/>
      <c r="X177" s="6"/>
      <c r="Y177" s="6"/>
      <c r="Z177" s="8" t="str">
        <f t="shared" ca="1" si="23"/>
        <v/>
      </c>
    </row>
    <row r="178" spans="1:26" s="2" customFormat="1" x14ac:dyDescent="0.35">
      <c r="A178" s="4"/>
      <c r="B178" s="9" t="str">
        <f>IF($A178="","",VLOOKUP($A178,Catalogue!$A$2:$N$38,2,FALSE))</f>
        <v/>
      </c>
      <c r="C178" s="9" t="str">
        <f>IF($A178="","",VLOOKUP($A178,Catalogue!$A$2:$N$38,3,FALSE))</f>
        <v/>
      </c>
      <c r="D178" s="5"/>
      <c r="E178" s="9" t="str">
        <f>IF($A178="","",VLOOKUP($A178,Catalogue!$A$2:$N$38,4,FALSE))</f>
        <v/>
      </c>
      <c r="F178" s="9" t="str">
        <f>IF($A178="","",VLOOKUP($A178,Catalogue!$A$2:$N$38,5,FALSE))</f>
        <v/>
      </c>
      <c r="G178" s="9" t="str">
        <f>IF($A178="","",VLOOKUP($A178,Catalogue!$A$2:$N$38,6,FALSE))</f>
        <v/>
      </c>
      <c r="H178" s="9" t="str">
        <f>IF($A178="","",VLOOKUP($A178,Catalogue!$A$2:$N$38,7,FALSE))</f>
        <v/>
      </c>
      <c r="I178" s="7" t="str">
        <f>IF($A178="","",VLOOKUP($A178,Catalogue!$A$2:$N$38,8,FALSE))</f>
        <v/>
      </c>
      <c r="J178" s="20"/>
      <c r="K178" s="7" t="str">
        <f>IF($A178="","",VLOOKUP($A178,Catalogue!$A$2:$N$38,9,FALSE))</f>
        <v/>
      </c>
      <c r="L178" s="6"/>
      <c r="M178" s="8" t="str">
        <f t="shared" si="20"/>
        <v/>
      </c>
      <c r="N178" s="7" t="str">
        <f t="shared" ca="1" si="21"/>
        <v/>
      </c>
      <c r="O178" s="7" t="str">
        <f t="shared" si="22"/>
        <v/>
      </c>
      <c r="P178" s="7" t="str">
        <f>IF($A178="","",VLOOKUP($A178,Catalogue!$A$2:$N$38,10,FALSE))</f>
        <v/>
      </c>
      <c r="Q178" s="7" t="str">
        <f>IF($A178="","",VLOOKUP($A178,Catalogue!$A$2:$N$38,11,FALSE))</f>
        <v/>
      </c>
      <c r="R178" s="7" t="str">
        <f>IF($A178="","",VLOOKUP($A178,Catalogue!$A$2:$N$38,12,FALSE))</f>
        <v/>
      </c>
      <c r="S178" s="9" t="str">
        <f>IF($A178="","",VLOOKUP($A178,Catalogue!$A$2:$N$38,13,FALSE))</f>
        <v/>
      </c>
      <c r="T178" s="6"/>
      <c r="U178" s="6"/>
      <c r="V178" s="6"/>
      <c r="W178" s="6"/>
      <c r="X178" s="6"/>
      <c r="Y178" s="6"/>
      <c r="Z178" s="8" t="str">
        <f t="shared" ca="1" si="23"/>
        <v/>
      </c>
    </row>
    <row r="179" spans="1:26" s="2" customFormat="1" x14ac:dyDescent="0.35">
      <c r="A179" s="4"/>
      <c r="B179" s="9" t="str">
        <f>IF($A179="","",VLOOKUP($A179,Catalogue!$A$2:$N$38,2,FALSE))</f>
        <v/>
      </c>
      <c r="C179" s="9" t="str">
        <f>IF($A179="","",VLOOKUP($A179,Catalogue!$A$2:$N$38,3,FALSE))</f>
        <v/>
      </c>
      <c r="D179" s="5"/>
      <c r="E179" s="9" t="str">
        <f>IF($A179="","",VLOOKUP($A179,Catalogue!$A$2:$N$38,4,FALSE))</f>
        <v/>
      </c>
      <c r="F179" s="9" t="str">
        <f>IF($A179="","",VLOOKUP($A179,Catalogue!$A$2:$N$38,5,FALSE))</f>
        <v/>
      </c>
      <c r="G179" s="9" t="str">
        <f>IF($A179="","",VLOOKUP($A179,Catalogue!$A$2:$N$38,6,FALSE))</f>
        <v/>
      </c>
      <c r="H179" s="9" t="str">
        <f>IF($A179="","",VLOOKUP($A179,Catalogue!$A$2:$N$38,7,FALSE))</f>
        <v/>
      </c>
      <c r="I179" s="7" t="str">
        <f>IF($A179="","",VLOOKUP($A179,Catalogue!$A$2:$N$38,8,FALSE))</f>
        <v/>
      </c>
      <c r="J179" s="20"/>
      <c r="K179" s="7" t="str">
        <f>IF($A179="","",VLOOKUP($A179,Catalogue!$A$2:$N$38,9,FALSE))</f>
        <v/>
      </c>
      <c r="L179" s="6"/>
      <c r="M179" s="8" t="str">
        <f t="shared" si="20"/>
        <v/>
      </c>
      <c r="N179" s="7" t="str">
        <f t="shared" ca="1" si="21"/>
        <v/>
      </c>
      <c r="O179" s="7" t="str">
        <f t="shared" si="22"/>
        <v/>
      </c>
      <c r="P179" s="7" t="str">
        <f>IF($A179="","",VLOOKUP($A179,Catalogue!$A$2:$N$38,10,FALSE))</f>
        <v/>
      </c>
      <c r="Q179" s="7" t="str">
        <f>IF($A179="","",VLOOKUP($A179,Catalogue!$A$2:$N$38,11,FALSE))</f>
        <v/>
      </c>
      <c r="R179" s="7" t="str">
        <f>IF($A179="","",VLOOKUP($A179,Catalogue!$A$2:$N$38,12,FALSE))</f>
        <v/>
      </c>
      <c r="S179" s="9" t="str">
        <f>IF($A179="","",VLOOKUP($A179,Catalogue!$A$2:$N$38,13,FALSE))</f>
        <v/>
      </c>
      <c r="T179" s="6"/>
      <c r="U179" s="6"/>
      <c r="V179" s="6"/>
      <c r="W179" s="6"/>
      <c r="X179" s="6"/>
      <c r="Y179" s="6"/>
      <c r="Z179" s="8" t="str">
        <f t="shared" ca="1" si="23"/>
        <v/>
      </c>
    </row>
    <row r="180" spans="1:26" s="2" customFormat="1" x14ac:dyDescent="0.35">
      <c r="A180" s="4"/>
      <c r="B180" s="9" t="str">
        <f>IF($A180="","",VLOOKUP($A180,Catalogue!$A$2:$N$38,2,FALSE))</f>
        <v/>
      </c>
      <c r="C180" s="9" t="str">
        <f>IF($A180="","",VLOOKUP($A180,Catalogue!$A$2:$N$38,3,FALSE))</f>
        <v/>
      </c>
      <c r="D180" s="5"/>
      <c r="E180" s="9" t="str">
        <f>IF($A180="","",VLOOKUP($A180,Catalogue!$A$2:$N$38,4,FALSE))</f>
        <v/>
      </c>
      <c r="F180" s="9" t="str">
        <f>IF($A180="","",VLOOKUP($A180,Catalogue!$A$2:$N$38,5,FALSE))</f>
        <v/>
      </c>
      <c r="G180" s="9" t="str">
        <f>IF($A180="","",VLOOKUP($A180,Catalogue!$A$2:$N$38,6,FALSE))</f>
        <v/>
      </c>
      <c r="H180" s="9" t="str">
        <f>IF($A180="","",VLOOKUP($A180,Catalogue!$A$2:$N$38,7,FALSE))</f>
        <v/>
      </c>
      <c r="I180" s="7" t="str">
        <f>IF($A180="","",VLOOKUP($A180,Catalogue!$A$2:$N$38,8,FALSE))</f>
        <v/>
      </c>
      <c r="J180" s="20"/>
      <c r="K180" s="7" t="str">
        <f>IF($A180="","",VLOOKUP($A180,Catalogue!$A$2:$N$38,9,FALSE))</f>
        <v/>
      </c>
      <c r="L180" s="6"/>
      <c r="M180" s="8" t="str">
        <f t="shared" si="20"/>
        <v/>
      </c>
      <c r="N180" s="7" t="str">
        <f t="shared" ca="1" si="21"/>
        <v/>
      </c>
      <c r="O180" s="7" t="str">
        <f t="shared" si="22"/>
        <v/>
      </c>
      <c r="P180" s="7" t="str">
        <f>IF($A180="","",VLOOKUP($A180,Catalogue!$A$2:$N$38,10,FALSE))</f>
        <v/>
      </c>
      <c r="Q180" s="7" t="str">
        <f>IF($A180="","",VLOOKUP($A180,Catalogue!$A$2:$N$38,11,FALSE))</f>
        <v/>
      </c>
      <c r="R180" s="7" t="str">
        <f>IF($A180="","",VLOOKUP($A180,Catalogue!$A$2:$N$38,12,FALSE))</f>
        <v/>
      </c>
      <c r="S180" s="9" t="str">
        <f>IF($A180="","",VLOOKUP($A180,Catalogue!$A$2:$N$38,13,FALSE))</f>
        <v/>
      </c>
      <c r="T180" s="6"/>
      <c r="U180" s="6"/>
      <c r="V180" s="6"/>
      <c r="W180" s="6"/>
      <c r="X180" s="6"/>
      <c r="Y180" s="6"/>
      <c r="Z180" s="8" t="str">
        <f t="shared" ca="1" si="23"/>
        <v/>
      </c>
    </row>
    <row r="181" spans="1:26" s="2" customFormat="1" x14ac:dyDescent="0.35">
      <c r="A181" s="4"/>
      <c r="B181" s="9" t="str">
        <f>IF($A181="","",VLOOKUP($A181,Catalogue!$A$2:$N$38,2,FALSE))</f>
        <v/>
      </c>
      <c r="C181" s="9" t="str">
        <f>IF($A181="","",VLOOKUP($A181,Catalogue!$A$2:$N$38,3,FALSE))</f>
        <v/>
      </c>
      <c r="D181" s="5"/>
      <c r="E181" s="9" t="str">
        <f>IF($A181="","",VLOOKUP($A181,Catalogue!$A$2:$N$38,4,FALSE))</f>
        <v/>
      </c>
      <c r="F181" s="9" t="str">
        <f>IF($A181="","",VLOOKUP($A181,Catalogue!$A$2:$N$38,5,FALSE))</f>
        <v/>
      </c>
      <c r="G181" s="9" t="str">
        <f>IF($A181="","",VLOOKUP($A181,Catalogue!$A$2:$N$38,6,FALSE))</f>
        <v/>
      </c>
      <c r="H181" s="9" t="str">
        <f>IF($A181="","",VLOOKUP($A181,Catalogue!$A$2:$N$38,7,FALSE))</f>
        <v/>
      </c>
      <c r="I181" s="7" t="str">
        <f>IF($A181="","",VLOOKUP($A181,Catalogue!$A$2:$N$38,8,FALSE))</f>
        <v/>
      </c>
      <c r="J181" s="20"/>
      <c r="K181" s="7" t="str">
        <f>IF($A181="","",VLOOKUP($A181,Catalogue!$A$2:$N$38,9,FALSE))</f>
        <v/>
      </c>
      <c r="L181" s="6"/>
      <c r="M181" s="8" t="str">
        <f t="shared" si="20"/>
        <v/>
      </c>
      <c r="N181" s="7" t="str">
        <f t="shared" ca="1" si="21"/>
        <v/>
      </c>
      <c r="O181" s="7" t="str">
        <f t="shared" si="22"/>
        <v/>
      </c>
      <c r="P181" s="7" t="str">
        <f>IF($A181="","",VLOOKUP($A181,Catalogue!$A$2:$N$38,10,FALSE))</f>
        <v/>
      </c>
      <c r="Q181" s="7" t="str">
        <f>IF($A181="","",VLOOKUP($A181,Catalogue!$A$2:$N$38,11,FALSE))</f>
        <v/>
      </c>
      <c r="R181" s="7" t="str">
        <f>IF($A181="","",VLOOKUP($A181,Catalogue!$A$2:$N$38,12,FALSE))</f>
        <v/>
      </c>
      <c r="S181" s="9" t="str">
        <f>IF($A181="","",VLOOKUP($A181,Catalogue!$A$2:$N$38,13,FALSE))</f>
        <v/>
      </c>
      <c r="T181" s="6"/>
      <c r="U181" s="6"/>
      <c r="V181" s="6"/>
      <c r="W181" s="6"/>
      <c r="X181" s="6"/>
      <c r="Y181" s="6"/>
      <c r="Z181" s="8" t="str">
        <f t="shared" ca="1" si="23"/>
        <v/>
      </c>
    </row>
    <row r="182" spans="1:26" s="2" customFormat="1" x14ac:dyDescent="0.35">
      <c r="A182" s="4"/>
      <c r="B182" s="9" t="str">
        <f>IF($A182="","",VLOOKUP($A182,Catalogue!$A$2:$N$38,2,FALSE))</f>
        <v/>
      </c>
      <c r="C182" s="9" t="str">
        <f>IF($A182="","",VLOOKUP($A182,Catalogue!$A$2:$N$38,3,FALSE))</f>
        <v/>
      </c>
      <c r="D182" s="5"/>
      <c r="E182" s="9" t="str">
        <f>IF($A182="","",VLOOKUP($A182,Catalogue!$A$2:$N$38,4,FALSE))</f>
        <v/>
      </c>
      <c r="F182" s="9" t="str">
        <f>IF($A182="","",VLOOKUP($A182,Catalogue!$A$2:$N$38,5,FALSE))</f>
        <v/>
      </c>
      <c r="G182" s="9" t="str">
        <f>IF($A182="","",VLOOKUP($A182,Catalogue!$A$2:$N$38,6,FALSE))</f>
        <v/>
      </c>
      <c r="H182" s="9" t="str">
        <f>IF($A182="","",VLOOKUP($A182,Catalogue!$A$2:$N$38,7,FALSE))</f>
        <v/>
      </c>
      <c r="I182" s="7" t="str">
        <f>IF($A182="","",VLOOKUP($A182,Catalogue!$A$2:$N$38,8,FALSE))</f>
        <v/>
      </c>
      <c r="J182" s="20"/>
      <c r="K182" s="7" t="str">
        <f>IF($A182="","",VLOOKUP($A182,Catalogue!$A$2:$N$38,9,FALSE))</f>
        <v/>
      </c>
      <c r="L182" s="6"/>
      <c r="M182" s="8" t="str">
        <f t="shared" si="20"/>
        <v/>
      </c>
      <c r="N182" s="7" t="str">
        <f t="shared" ca="1" si="21"/>
        <v/>
      </c>
      <c r="O182" s="7" t="str">
        <f t="shared" si="22"/>
        <v/>
      </c>
      <c r="P182" s="7" t="str">
        <f>IF($A182="","",VLOOKUP($A182,Catalogue!$A$2:$N$38,10,FALSE))</f>
        <v/>
      </c>
      <c r="Q182" s="7" t="str">
        <f>IF($A182="","",VLOOKUP($A182,Catalogue!$A$2:$N$38,11,FALSE))</f>
        <v/>
      </c>
      <c r="R182" s="7" t="str">
        <f>IF($A182="","",VLOOKUP($A182,Catalogue!$A$2:$N$38,12,FALSE))</f>
        <v/>
      </c>
      <c r="S182" s="9" t="str">
        <f>IF($A182="","",VLOOKUP($A182,Catalogue!$A$2:$N$38,13,FALSE))</f>
        <v/>
      </c>
      <c r="T182" s="6"/>
      <c r="U182" s="6"/>
      <c r="V182" s="6"/>
      <c r="W182" s="6"/>
      <c r="X182" s="6"/>
      <c r="Y182" s="6"/>
      <c r="Z182" s="8" t="str">
        <f t="shared" ca="1" si="23"/>
        <v/>
      </c>
    </row>
    <row r="183" spans="1:26" s="2" customFormat="1" x14ac:dyDescent="0.35">
      <c r="A183" s="4"/>
      <c r="B183" s="9" t="str">
        <f>IF($A183="","",VLOOKUP($A183,Catalogue!$A$2:$N$38,2,FALSE))</f>
        <v/>
      </c>
      <c r="C183" s="9" t="str">
        <f>IF($A183="","",VLOOKUP($A183,Catalogue!$A$2:$N$38,3,FALSE))</f>
        <v/>
      </c>
      <c r="D183" s="5"/>
      <c r="E183" s="9" t="str">
        <f>IF($A183="","",VLOOKUP($A183,Catalogue!$A$2:$N$38,4,FALSE))</f>
        <v/>
      </c>
      <c r="F183" s="9" t="str">
        <f>IF($A183="","",VLOOKUP($A183,Catalogue!$A$2:$N$38,5,FALSE))</f>
        <v/>
      </c>
      <c r="G183" s="9" t="str">
        <f>IF($A183="","",VLOOKUP($A183,Catalogue!$A$2:$N$38,6,FALSE))</f>
        <v/>
      </c>
      <c r="H183" s="9" t="str">
        <f>IF($A183="","",VLOOKUP($A183,Catalogue!$A$2:$N$38,7,FALSE))</f>
        <v/>
      </c>
      <c r="I183" s="7" t="str">
        <f>IF($A183="","",VLOOKUP($A183,Catalogue!$A$2:$N$38,8,FALSE))</f>
        <v/>
      </c>
      <c r="J183" s="20"/>
      <c r="K183" s="7" t="str">
        <f>IF($A183="","",VLOOKUP($A183,Catalogue!$A$2:$N$38,9,FALSE))</f>
        <v/>
      </c>
      <c r="L183" s="6"/>
      <c r="M183" s="8" t="str">
        <f t="shared" si="20"/>
        <v/>
      </c>
      <c r="N183" s="7" t="str">
        <f t="shared" ca="1" si="21"/>
        <v/>
      </c>
      <c r="O183" s="7" t="str">
        <f t="shared" si="22"/>
        <v/>
      </c>
      <c r="P183" s="7" t="str">
        <f>IF($A183="","",VLOOKUP($A183,Catalogue!$A$2:$N$38,10,FALSE))</f>
        <v/>
      </c>
      <c r="Q183" s="7" t="str">
        <f>IF($A183="","",VLOOKUP($A183,Catalogue!$A$2:$N$38,11,FALSE))</f>
        <v/>
      </c>
      <c r="R183" s="7" t="str">
        <f>IF($A183="","",VLOOKUP($A183,Catalogue!$A$2:$N$38,12,FALSE))</f>
        <v/>
      </c>
      <c r="S183" s="9" t="str">
        <f>IF($A183="","",VLOOKUP($A183,Catalogue!$A$2:$N$38,13,FALSE))</f>
        <v/>
      </c>
      <c r="T183" s="6"/>
      <c r="U183" s="6"/>
      <c r="V183" s="6"/>
      <c r="W183" s="6"/>
      <c r="X183" s="6"/>
      <c r="Y183" s="6"/>
      <c r="Z183" s="8" t="str">
        <f t="shared" ca="1" si="23"/>
        <v/>
      </c>
    </row>
    <row r="184" spans="1:26" s="2" customFormat="1" x14ac:dyDescent="0.35">
      <c r="A184" s="4"/>
      <c r="B184" s="9" t="str">
        <f>IF($A184="","",VLOOKUP($A184,Catalogue!$A$2:$N$38,2,FALSE))</f>
        <v/>
      </c>
      <c r="C184" s="9" t="str">
        <f>IF($A184="","",VLOOKUP($A184,Catalogue!$A$2:$N$38,3,FALSE))</f>
        <v/>
      </c>
      <c r="D184" s="5"/>
      <c r="E184" s="9" t="str">
        <f>IF($A184="","",VLOOKUP($A184,Catalogue!$A$2:$N$38,4,FALSE))</f>
        <v/>
      </c>
      <c r="F184" s="9" t="str">
        <f>IF($A184="","",VLOOKUP($A184,Catalogue!$A$2:$N$38,5,FALSE))</f>
        <v/>
      </c>
      <c r="G184" s="9" t="str">
        <f>IF($A184="","",VLOOKUP($A184,Catalogue!$A$2:$N$38,6,FALSE))</f>
        <v/>
      </c>
      <c r="H184" s="9" t="str">
        <f>IF($A184="","",VLOOKUP($A184,Catalogue!$A$2:$N$38,7,FALSE))</f>
        <v/>
      </c>
      <c r="I184" s="7" t="str">
        <f>IF($A184="","",VLOOKUP($A184,Catalogue!$A$2:$N$38,8,FALSE))</f>
        <v/>
      </c>
      <c r="J184" s="20"/>
      <c r="K184" s="7" t="str">
        <f>IF($A184="","",VLOOKUP($A184,Catalogue!$A$2:$N$38,9,FALSE))</f>
        <v/>
      </c>
      <c r="L184" s="6"/>
      <c r="M184" s="8" t="str">
        <f t="shared" ref="M184:M191" si="24">IF(OR(ISBLANK($L184),AND(ISBLANK($I184),ISBLANK($J184))),"",EDATE($L184,IF($J184&lt;&gt;"",$J184,$I184)))</f>
        <v/>
      </c>
      <c r="N184" s="7" t="str">
        <f t="shared" ref="N184:N191" ca="1" si="25">IF($M184="","",$M184-TODAY())</f>
        <v/>
      </c>
      <c r="O184" s="7" t="str">
        <f t="shared" ref="O184:O191" si="26">IF($M184="","",IF($N184&lt;0,"EN RETARD",IF($N184&lt;=30,"A PROGRAMMER","CONFORME")))</f>
        <v/>
      </c>
      <c r="P184" s="7" t="str">
        <f>IF($A184="","",VLOOKUP($A184,Catalogue!$A$2:$N$38,10,FALSE))</f>
        <v/>
      </c>
      <c r="Q184" s="7" t="str">
        <f>IF($A184="","",VLOOKUP($A184,Catalogue!$A$2:$N$38,11,FALSE))</f>
        <v/>
      </c>
      <c r="R184" s="7" t="str">
        <f>IF($A184="","",VLOOKUP($A184,Catalogue!$A$2:$N$38,12,FALSE))</f>
        <v/>
      </c>
      <c r="S184" s="9" t="str">
        <f>IF($A184="","",VLOOKUP($A184,Catalogue!$A$2:$N$38,13,FALSE))</f>
        <v/>
      </c>
      <c r="T184" s="6"/>
      <c r="U184" s="6"/>
      <c r="V184" s="6"/>
      <c r="W184" s="6"/>
      <c r="X184" s="6"/>
      <c r="Y184" s="6"/>
      <c r="Z184" s="8" t="str">
        <f t="shared" ref="Z184:Z191" ca="1" si="27">IF(OR($M184="",$M184&lt;TODAY()),"",$M184+ROW()/1000000)</f>
        <v/>
      </c>
    </row>
    <row r="185" spans="1:26" s="2" customFormat="1" x14ac:dyDescent="0.35">
      <c r="A185" s="4"/>
      <c r="B185" s="9" t="str">
        <f>IF($A185="","",VLOOKUP($A185,Catalogue!$A$2:$N$38,2,FALSE))</f>
        <v/>
      </c>
      <c r="C185" s="9" t="str">
        <f>IF($A185="","",VLOOKUP($A185,Catalogue!$A$2:$N$38,3,FALSE))</f>
        <v/>
      </c>
      <c r="D185" s="5"/>
      <c r="E185" s="9" t="str">
        <f>IF($A185="","",VLOOKUP($A185,Catalogue!$A$2:$N$38,4,FALSE))</f>
        <v/>
      </c>
      <c r="F185" s="9" t="str">
        <f>IF($A185="","",VLOOKUP($A185,Catalogue!$A$2:$N$38,5,FALSE))</f>
        <v/>
      </c>
      <c r="G185" s="9" t="str">
        <f>IF($A185="","",VLOOKUP($A185,Catalogue!$A$2:$N$38,6,FALSE))</f>
        <v/>
      </c>
      <c r="H185" s="9" t="str">
        <f>IF($A185="","",VLOOKUP($A185,Catalogue!$A$2:$N$38,7,FALSE))</f>
        <v/>
      </c>
      <c r="I185" s="7" t="str">
        <f>IF($A185="","",VLOOKUP($A185,Catalogue!$A$2:$N$38,8,FALSE))</f>
        <v/>
      </c>
      <c r="J185" s="20"/>
      <c r="K185" s="7" t="str">
        <f>IF($A185="","",VLOOKUP($A185,Catalogue!$A$2:$N$38,9,FALSE))</f>
        <v/>
      </c>
      <c r="L185" s="6"/>
      <c r="M185" s="8" t="str">
        <f t="shared" si="24"/>
        <v/>
      </c>
      <c r="N185" s="7" t="str">
        <f t="shared" ca="1" si="25"/>
        <v/>
      </c>
      <c r="O185" s="7" t="str">
        <f t="shared" si="26"/>
        <v/>
      </c>
      <c r="P185" s="7" t="str">
        <f>IF($A185="","",VLOOKUP($A185,Catalogue!$A$2:$N$38,10,FALSE))</f>
        <v/>
      </c>
      <c r="Q185" s="7" t="str">
        <f>IF($A185="","",VLOOKUP($A185,Catalogue!$A$2:$N$38,11,FALSE))</f>
        <v/>
      </c>
      <c r="R185" s="7" t="str">
        <f>IF($A185="","",VLOOKUP($A185,Catalogue!$A$2:$N$38,12,FALSE))</f>
        <v/>
      </c>
      <c r="S185" s="9" t="str">
        <f>IF($A185="","",VLOOKUP($A185,Catalogue!$A$2:$N$38,13,FALSE))</f>
        <v/>
      </c>
      <c r="T185" s="6"/>
      <c r="U185" s="6"/>
      <c r="V185" s="6"/>
      <c r="W185" s="6"/>
      <c r="X185" s="6"/>
      <c r="Y185" s="6"/>
      <c r="Z185" s="8" t="str">
        <f t="shared" ca="1" si="27"/>
        <v/>
      </c>
    </row>
    <row r="186" spans="1:26" s="2" customFormat="1" x14ac:dyDescent="0.35">
      <c r="A186" s="4"/>
      <c r="B186" s="9" t="str">
        <f>IF($A186="","",VLOOKUP($A186,Catalogue!$A$2:$N$38,2,FALSE))</f>
        <v/>
      </c>
      <c r="C186" s="9" t="str">
        <f>IF($A186="","",VLOOKUP($A186,Catalogue!$A$2:$N$38,3,FALSE))</f>
        <v/>
      </c>
      <c r="D186" s="5"/>
      <c r="E186" s="9" t="str">
        <f>IF($A186="","",VLOOKUP($A186,Catalogue!$A$2:$N$38,4,FALSE))</f>
        <v/>
      </c>
      <c r="F186" s="9" t="str">
        <f>IF($A186="","",VLOOKUP($A186,Catalogue!$A$2:$N$38,5,FALSE))</f>
        <v/>
      </c>
      <c r="G186" s="9" t="str">
        <f>IF($A186="","",VLOOKUP($A186,Catalogue!$A$2:$N$38,6,FALSE))</f>
        <v/>
      </c>
      <c r="H186" s="9" t="str">
        <f>IF($A186="","",VLOOKUP($A186,Catalogue!$A$2:$N$38,7,FALSE))</f>
        <v/>
      </c>
      <c r="I186" s="7" t="str">
        <f>IF($A186="","",VLOOKUP($A186,Catalogue!$A$2:$N$38,8,FALSE))</f>
        <v/>
      </c>
      <c r="J186" s="20"/>
      <c r="K186" s="7" t="str">
        <f>IF($A186="","",VLOOKUP($A186,Catalogue!$A$2:$N$38,9,FALSE))</f>
        <v/>
      </c>
      <c r="L186" s="6"/>
      <c r="M186" s="8" t="str">
        <f t="shared" si="24"/>
        <v/>
      </c>
      <c r="N186" s="7" t="str">
        <f t="shared" ca="1" si="25"/>
        <v/>
      </c>
      <c r="O186" s="7" t="str">
        <f t="shared" si="26"/>
        <v/>
      </c>
      <c r="P186" s="7" t="str">
        <f>IF($A186="","",VLOOKUP($A186,Catalogue!$A$2:$N$38,10,FALSE))</f>
        <v/>
      </c>
      <c r="Q186" s="7" t="str">
        <f>IF($A186="","",VLOOKUP($A186,Catalogue!$A$2:$N$38,11,FALSE))</f>
        <v/>
      </c>
      <c r="R186" s="7" t="str">
        <f>IF($A186="","",VLOOKUP($A186,Catalogue!$A$2:$N$38,12,FALSE))</f>
        <v/>
      </c>
      <c r="S186" s="9" t="str">
        <f>IF($A186="","",VLOOKUP($A186,Catalogue!$A$2:$N$38,13,FALSE))</f>
        <v/>
      </c>
      <c r="T186" s="6"/>
      <c r="U186" s="6"/>
      <c r="V186" s="6"/>
      <c r="W186" s="6"/>
      <c r="X186" s="6"/>
      <c r="Y186" s="6"/>
      <c r="Z186" s="8" t="str">
        <f t="shared" ca="1" si="27"/>
        <v/>
      </c>
    </row>
    <row r="187" spans="1:26" s="2" customFormat="1" x14ac:dyDescent="0.35">
      <c r="A187" s="4"/>
      <c r="B187" s="9" t="str">
        <f>IF($A187="","",VLOOKUP($A187,Catalogue!$A$2:$N$38,2,FALSE))</f>
        <v/>
      </c>
      <c r="C187" s="9" t="str">
        <f>IF($A187="","",VLOOKUP($A187,Catalogue!$A$2:$N$38,3,FALSE))</f>
        <v/>
      </c>
      <c r="D187" s="5"/>
      <c r="E187" s="9" t="str">
        <f>IF($A187="","",VLOOKUP($A187,Catalogue!$A$2:$N$38,4,FALSE))</f>
        <v/>
      </c>
      <c r="F187" s="9" t="str">
        <f>IF($A187="","",VLOOKUP($A187,Catalogue!$A$2:$N$38,5,FALSE))</f>
        <v/>
      </c>
      <c r="G187" s="9" t="str">
        <f>IF($A187="","",VLOOKUP($A187,Catalogue!$A$2:$N$38,6,FALSE))</f>
        <v/>
      </c>
      <c r="H187" s="9" t="str">
        <f>IF($A187="","",VLOOKUP($A187,Catalogue!$A$2:$N$38,7,FALSE))</f>
        <v/>
      </c>
      <c r="I187" s="7" t="str">
        <f>IF($A187="","",VLOOKUP($A187,Catalogue!$A$2:$N$38,8,FALSE))</f>
        <v/>
      </c>
      <c r="J187" s="20"/>
      <c r="K187" s="7" t="str">
        <f>IF($A187="","",VLOOKUP($A187,Catalogue!$A$2:$N$38,9,FALSE))</f>
        <v/>
      </c>
      <c r="L187" s="6"/>
      <c r="M187" s="8" t="str">
        <f t="shared" si="24"/>
        <v/>
      </c>
      <c r="N187" s="7" t="str">
        <f t="shared" ca="1" si="25"/>
        <v/>
      </c>
      <c r="O187" s="7" t="str">
        <f t="shared" si="26"/>
        <v/>
      </c>
      <c r="P187" s="7" t="str">
        <f>IF($A187="","",VLOOKUP($A187,Catalogue!$A$2:$N$38,10,FALSE))</f>
        <v/>
      </c>
      <c r="Q187" s="7" t="str">
        <f>IF($A187="","",VLOOKUP($A187,Catalogue!$A$2:$N$38,11,FALSE))</f>
        <v/>
      </c>
      <c r="R187" s="7" t="str">
        <f>IF($A187="","",VLOOKUP($A187,Catalogue!$A$2:$N$38,12,FALSE))</f>
        <v/>
      </c>
      <c r="S187" s="9" t="str">
        <f>IF($A187="","",VLOOKUP($A187,Catalogue!$A$2:$N$38,13,FALSE))</f>
        <v/>
      </c>
      <c r="T187" s="6"/>
      <c r="U187" s="6"/>
      <c r="V187" s="6"/>
      <c r="W187" s="6"/>
      <c r="X187" s="6"/>
      <c r="Y187" s="6"/>
      <c r="Z187" s="8" t="str">
        <f t="shared" ca="1" si="27"/>
        <v/>
      </c>
    </row>
    <row r="188" spans="1:26" s="2" customFormat="1" x14ac:dyDescent="0.35">
      <c r="A188" s="4"/>
      <c r="B188" s="9" t="str">
        <f>IF($A188="","",VLOOKUP($A188,Catalogue!$A$2:$N$38,2,FALSE))</f>
        <v/>
      </c>
      <c r="C188" s="9" t="str">
        <f>IF($A188="","",VLOOKUP($A188,Catalogue!$A$2:$N$38,3,FALSE))</f>
        <v/>
      </c>
      <c r="D188" s="5"/>
      <c r="E188" s="9" t="str">
        <f>IF($A188="","",VLOOKUP($A188,Catalogue!$A$2:$N$38,4,FALSE))</f>
        <v/>
      </c>
      <c r="F188" s="9" t="str">
        <f>IF($A188="","",VLOOKUP($A188,Catalogue!$A$2:$N$38,5,FALSE))</f>
        <v/>
      </c>
      <c r="G188" s="9" t="str">
        <f>IF($A188="","",VLOOKUP($A188,Catalogue!$A$2:$N$38,6,FALSE))</f>
        <v/>
      </c>
      <c r="H188" s="9" t="str">
        <f>IF($A188="","",VLOOKUP($A188,Catalogue!$A$2:$N$38,7,FALSE))</f>
        <v/>
      </c>
      <c r="I188" s="7" t="str">
        <f>IF($A188="","",VLOOKUP($A188,Catalogue!$A$2:$N$38,8,FALSE))</f>
        <v/>
      </c>
      <c r="J188" s="20"/>
      <c r="K188" s="7" t="str">
        <f>IF($A188="","",VLOOKUP($A188,Catalogue!$A$2:$N$38,9,FALSE))</f>
        <v/>
      </c>
      <c r="L188" s="6"/>
      <c r="M188" s="8" t="str">
        <f t="shared" si="24"/>
        <v/>
      </c>
      <c r="N188" s="7" t="str">
        <f t="shared" ca="1" si="25"/>
        <v/>
      </c>
      <c r="O188" s="7" t="str">
        <f t="shared" si="26"/>
        <v/>
      </c>
      <c r="P188" s="7" t="str">
        <f>IF($A188="","",VLOOKUP($A188,Catalogue!$A$2:$N$38,10,FALSE))</f>
        <v/>
      </c>
      <c r="Q188" s="7" t="str">
        <f>IF($A188="","",VLOOKUP($A188,Catalogue!$A$2:$N$38,11,FALSE))</f>
        <v/>
      </c>
      <c r="R188" s="7" t="str">
        <f>IF($A188="","",VLOOKUP($A188,Catalogue!$A$2:$N$38,12,FALSE))</f>
        <v/>
      </c>
      <c r="S188" s="9" t="str">
        <f>IF($A188="","",VLOOKUP($A188,Catalogue!$A$2:$N$38,13,FALSE))</f>
        <v/>
      </c>
      <c r="T188" s="6"/>
      <c r="U188" s="6"/>
      <c r="V188" s="6"/>
      <c r="W188" s="6"/>
      <c r="X188" s="6"/>
      <c r="Y188" s="6"/>
      <c r="Z188" s="8" t="str">
        <f t="shared" ca="1" si="27"/>
        <v/>
      </c>
    </row>
    <row r="189" spans="1:26" s="2" customFormat="1" x14ac:dyDescent="0.35">
      <c r="A189" s="4"/>
      <c r="B189" s="9" t="str">
        <f>IF($A189="","",VLOOKUP($A189,Catalogue!$A$2:$N$38,2,FALSE))</f>
        <v/>
      </c>
      <c r="C189" s="9" t="str">
        <f>IF($A189="","",VLOOKUP($A189,Catalogue!$A$2:$N$38,3,FALSE))</f>
        <v/>
      </c>
      <c r="D189" s="5"/>
      <c r="E189" s="9" t="str">
        <f>IF($A189="","",VLOOKUP($A189,Catalogue!$A$2:$N$38,4,FALSE))</f>
        <v/>
      </c>
      <c r="F189" s="9" t="str">
        <f>IF($A189="","",VLOOKUP($A189,Catalogue!$A$2:$N$38,5,FALSE))</f>
        <v/>
      </c>
      <c r="G189" s="9" t="str">
        <f>IF($A189="","",VLOOKUP($A189,Catalogue!$A$2:$N$38,6,FALSE))</f>
        <v/>
      </c>
      <c r="H189" s="9" t="str">
        <f>IF($A189="","",VLOOKUP($A189,Catalogue!$A$2:$N$38,7,FALSE))</f>
        <v/>
      </c>
      <c r="I189" s="7" t="str">
        <f>IF($A189="","",VLOOKUP($A189,Catalogue!$A$2:$N$38,8,FALSE))</f>
        <v/>
      </c>
      <c r="J189" s="20"/>
      <c r="K189" s="7" t="str">
        <f>IF($A189="","",VLOOKUP($A189,Catalogue!$A$2:$N$38,9,FALSE))</f>
        <v/>
      </c>
      <c r="L189" s="6"/>
      <c r="M189" s="8" t="str">
        <f t="shared" si="24"/>
        <v/>
      </c>
      <c r="N189" s="7" t="str">
        <f t="shared" ca="1" si="25"/>
        <v/>
      </c>
      <c r="O189" s="7" t="str">
        <f t="shared" si="26"/>
        <v/>
      </c>
      <c r="P189" s="7" t="str">
        <f>IF($A189="","",VLOOKUP($A189,Catalogue!$A$2:$N$38,10,FALSE))</f>
        <v/>
      </c>
      <c r="Q189" s="7" t="str">
        <f>IF($A189="","",VLOOKUP($A189,Catalogue!$A$2:$N$38,11,FALSE))</f>
        <v/>
      </c>
      <c r="R189" s="7" t="str">
        <f>IF($A189="","",VLOOKUP($A189,Catalogue!$A$2:$N$38,12,FALSE))</f>
        <v/>
      </c>
      <c r="S189" s="9" t="str">
        <f>IF($A189="","",VLOOKUP($A189,Catalogue!$A$2:$N$38,13,FALSE))</f>
        <v/>
      </c>
      <c r="T189" s="6"/>
      <c r="U189" s="6"/>
      <c r="V189" s="6"/>
      <c r="W189" s="6"/>
      <c r="X189" s="6"/>
      <c r="Y189" s="6"/>
      <c r="Z189" s="8" t="str">
        <f t="shared" ca="1" si="27"/>
        <v/>
      </c>
    </row>
    <row r="190" spans="1:26" s="2" customFormat="1" x14ac:dyDescent="0.35">
      <c r="A190" s="4"/>
      <c r="B190" s="9" t="str">
        <f>IF($A190="","",VLOOKUP($A190,Catalogue!$A$2:$N$38,2,FALSE))</f>
        <v/>
      </c>
      <c r="C190" s="9" t="str">
        <f>IF($A190="","",VLOOKUP($A190,Catalogue!$A$2:$N$38,3,FALSE))</f>
        <v/>
      </c>
      <c r="D190" s="5"/>
      <c r="E190" s="9" t="str">
        <f>IF($A190="","",VLOOKUP($A190,Catalogue!$A$2:$N$38,4,FALSE))</f>
        <v/>
      </c>
      <c r="F190" s="9" t="str">
        <f>IF($A190="","",VLOOKUP($A190,Catalogue!$A$2:$N$38,5,FALSE))</f>
        <v/>
      </c>
      <c r="G190" s="9" t="str">
        <f>IF($A190="","",VLOOKUP($A190,Catalogue!$A$2:$N$38,6,FALSE))</f>
        <v/>
      </c>
      <c r="H190" s="9" t="str">
        <f>IF($A190="","",VLOOKUP($A190,Catalogue!$A$2:$N$38,7,FALSE))</f>
        <v/>
      </c>
      <c r="I190" s="7" t="str">
        <f>IF($A190="","",VLOOKUP($A190,Catalogue!$A$2:$N$38,8,FALSE))</f>
        <v/>
      </c>
      <c r="J190" s="20"/>
      <c r="K190" s="7" t="str">
        <f>IF($A190="","",VLOOKUP($A190,Catalogue!$A$2:$N$38,9,FALSE))</f>
        <v/>
      </c>
      <c r="L190" s="6"/>
      <c r="M190" s="8" t="str">
        <f t="shared" si="24"/>
        <v/>
      </c>
      <c r="N190" s="7" t="str">
        <f t="shared" ca="1" si="25"/>
        <v/>
      </c>
      <c r="O190" s="7" t="str">
        <f t="shared" si="26"/>
        <v/>
      </c>
      <c r="P190" s="7" t="str">
        <f>IF($A190="","",VLOOKUP($A190,Catalogue!$A$2:$N$38,10,FALSE))</f>
        <v/>
      </c>
      <c r="Q190" s="7" t="str">
        <f>IF($A190="","",VLOOKUP($A190,Catalogue!$A$2:$N$38,11,FALSE))</f>
        <v/>
      </c>
      <c r="R190" s="7" t="str">
        <f>IF($A190="","",VLOOKUP($A190,Catalogue!$A$2:$N$38,12,FALSE))</f>
        <v/>
      </c>
      <c r="S190" s="9" t="str">
        <f>IF($A190="","",VLOOKUP($A190,Catalogue!$A$2:$N$38,13,FALSE))</f>
        <v/>
      </c>
      <c r="T190" s="6"/>
      <c r="U190" s="6"/>
      <c r="V190" s="6"/>
      <c r="W190" s="6"/>
      <c r="X190" s="6"/>
      <c r="Y190" s="6"/>
      <c r="Z190" s="8" t="str">
        <f t="shared" ca="1" si="27"/>
        <v/>
      </c>
    </row>
    <row r="191" spans="1:26" s="2" customFormat="1" x14ac:dyDescent="0.35">
      <c r="A191" s="4"/>
      <c r="B191" s="9" t="str">
        <f>IF($A191="","",VLOOKUP($A191,Catalogue!$A$2:$N$38,2,FALSE))</f>
        <v/>
      </c>
      <c r="C191" s="9" t="str">
        <f>IF($A191="","",VLOOKUP($A191,Catalogue!$A$2:$N$38,3,FALSE))</f>
        <v/>
      </c>
      <c r="D191" s="5"/>
      <c r="E191" s="9" t="str">
        <f>IF($A191="","",VLOOKUP($A191,Catalogue!$A$2:$N$38,4,FALSE))</f>
        <v/>
      </c>
      <c r="F191" s="9" t="str">
        <f>IF($A191="","",VLOOKUP($A191,Catalogue!$A$2:$N$38,5,FALSE))</f>
        <v/>
      </c>
      <c r="G191" s="9" t="str">
        <f>IF($A191="","",VLOOKUP($A191,Catalogue!$A$2:$N$38,6,FALSE))</f>
        <v/>
      </c>
      <c r="H191" s="9" t="str">
        <f>IF($A191="","",VLOOKUP($A191,Catalogue!$A$2:$N$38,7,FALSE))</f>
        <v/>
      </c>
      <c r="I191" s="7" t="str">
        <f>IF($A191="","",VLOOKUP($A191,Catalogue!$A$2:$N$38,8,FALSE))</f>
        <v/>
      </c>
      <c r="J191" s="20"/>
      <c r="K191" s="7" t="str">
        <f>IF($A191="","",VLOOKUP($A191,Catalogue!$A$2:$N$38,9,FALSE))</f>
        <v/>
      </c>
      <c r="L191" s="6"/>
      <c r="M191" s="8" t="str">
        <f t="shared" si="24"/>
        <v/>
      </c>
      <c r="N191" s="7" t="str">
        <f t="shared" ca="1" si="25"/>
        <v/>
      </c>
      <c r="O191" s="7" t="str">
        <f t="shared" si="26"/>
        <v/>
      </c>
      <c r="P191" s="7" t="str">
        <f>IF($A191="","",VLOOKUP($A191,Catalogue!$A$2:$N$38,10,FALSE))</f>
        <v/>
      </c>
      <c r="Q191" s="7" t="str">
        <f>IF($A191="","",VLOOKUP($A191,Catalogue!$A$2:$N$38,11,FALSE))</f>
        <v/>
      </c>
      <c r="R191" s="7" t="str">
        <f>IF($A191="","",VLOOKUP($A191,Catalogue!$A$2:$N$38,12,FALSE))</f>
        <v/>
      </c>
      <c r="S191" s="9" t="str">
        <f>IF($A191="","",VLOOKUP($A191,Catalogue!$A$2:$N$38,13,FALSE))</f>
        <v/>
      </c>
      <c r="T191" s="6"/>
      <c r="U191" s="6"/>
      <c r="V191" s="6"/>
      <c r="W191" s="6"/>
      <c r="X191" s="6"/>
      <c r="Y191" s="6"/>
      <c r="Z191" s="8" t="str">
        <f t="shared" ca="1" si="27"/>
        <v/>
      </c>
    </row>
  </sheetData>
  <sheetProtection algorithmName="SHA-512" hashValue="lDC27zWBfnh2oaGg/zVrC8tUeNh6VB9e/B80swNmrIMIv/Wabs1h29If0Pdi755VKPJHf2k9ZeIGPfJBPZM0Kg==" saltValue="koOkc5WrKE24xqGEJv0UQQ==" spinCount="100000" sheet="1" objects="1" scenarios="1" formatCells="0" formatColumns="0" formatRows="0" insertRows="0" insertHyperlinks="0" deleteRows="0" sort="0" autoFilter="0" pivotTables="0"/>
  <autoFilter ref="A1:Z191" xr:uid="{00000000-0009-0000-0000-000002000000}"/>
  <conditionalFormatting sqref="O2:O191">
    <cfRule type="expression" dxfId="2" priority="4">
      <formula>$O2="EN RETARD"</formula>
    </cfRule>
    <cfRule type="expression" dxfId="1" priority="5">
      <formula>$O2="A PROGRAMMER"</formula>
    </cfRule>
    <cfRule type="expression" dxfId="0" priority="6">
      <formula>$O2="CONFORME"</formula>
    </cfRule>
  </conditionalFormatting>
  <dataValidations count="1">
    <dataValidation type="list" allowBlank="1" showInputMessage="1" showErrorMessage="1" sqref="A2:A191" xr:uid="{00000000-0002-0000-0200-000000000000}">
      <formula1>Liste_verifications_controles</formula1>
    </dataValidation>
  </dataValidations>
  <printOptions horizontalCentered="1"/>
  <pageMargins left="0.70866141732283472" right="0.70866141732283472" top="0.74803149606299213" bottom="0.74803149606299213" header="0.31496062992125984" footer="0.31496062992125984"/>
  <pageSetup paperSize="9" scale="30" fitToHeight="0" orientation="landscape" r:id="rId1"/>
  <headerFooter>
    <oddHeader>&amp;L&amp;G&amp;C&amp;"-,Gras"&amp;36 &amp;E&amp;K03-024TABLEAU DE SUIVI — Maintenances &amp; vérifications réglementaires</oddHeader>
    <oddFooter>&amp;L&amp;D à &amp;T&amp;R&amp;P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8"/>
  <sheetViews>
    <sheetView showGridLines="0" zoomScale="60" zoomScaleNormal="60" zoomScaleSheetLayoutView="70" workbookViewId="0">
      <pane xSplit="4" ySplit="1" topLeftCell="E2" activePane="bottomRight" state="frozen"/>
      <selection pane="topRight"/>
      <selection pane="bottomLeft"/>
      <selection pane="bottomRight" activeCell="A2" sqref="A2"/>
    </sheetView>
  </sheetViews>
  <sheetFormatPr baseColWidth="10" defaultColWidth="8.7265625" defaultRowHeight="14.5" x14ac:dyDescent="0.35"/>
  <cols>
    <col min="1" max="1" width="42" customWidth="1"/>
    <col min="2" max="2" width="22" customWidth="1"/>
    <col min="3" max="3" width="34" customWidth="1"/>
    <col min="4" max="4" width="20" customWidth="1"/>
    <col min="5" max="5" width="22" customWidth="1"/>
    <col min="6" max="6" width="16" customWidth="1"/>
    <col min="7" max="7" width="18" customWidth="1"/>
    <col min="8" max="8" width="16" customWidth="1"/>
    <col min="9" max="10" width="22" customWidth="1"/>
    <col min="11" max="11" width="24" customWidth="1"/>
    <col min="12" max="12" width="20" customWidth="1"/>
    <col min="13" max="13" width="26" customWidth="1"/>
    <col min="14" max="14" width="24" customWidth="1"/>
  </cols>
  <sheetData>
    <row r="1" spans="1:14" s="18" customFormat="1" ht="55.5" customHeight="1" x14ac:dyDescent="0.35">
      <c r="A1" s="17" t="s">
        <v>108</v>
      </c>
      <c r="B1" s="17" t="s">
        <v>44</v>
      </c>
      <c r="C1" s="17" t="s">
        <v>66</v>
      </c>
      <c r="D1" s="17" t="s">
        <v>67</v>
      </c>
      <c r="E1" s="17" t="s">
        <v>68</v>
      </c>
      <c r="F1" s="17" t="s">
        <v>109</v>
      </c>
      <c r="G1" s="17" t="s">
        <v>110</v>
      </c>
      <c r="H1" s="17" t="s">
        <v>111</v>
      </c>
      <c r="I1" s="17" t="s">
        <v>73</v>
      </c>
      <c r="J1" s="17" t="s">
        <v>112</v>
      </c>
      <c r="K1" s="17" t="s">
        <v>113</v>
      </c>
      <c r="L1" s="17" t="s">
        <v>114</v>
      </c>
      <c r="M1" s="17" t="s">
        <v>115</v>
      </c>
      <c r="N1" s="17" t="s">
        <v>116</v>
      </c>
    </row>
    <row r="2" spans="1:14" x14ac:dyDescent="0.35">
      <c r="A2" s="16" t="s">
        <v>117</v>
      </c>
      <c r="B2" s="16" t="s">
        <v>55</v>
      </c>
      <c r="C2" s="16" t="s">
        <v>55</v>
      </c>
      <c r="D2" s="16" t="s">
        <v>118</v>
      </c>
      <c r="E2" s="16" t="s">
        <v>119</v>
      </c>
      <c r="F2" s="16" t="s">
        <v>120</v>
      </c>
      <c r="G2" s="16" t="s">
        <v>120</v>
      </c>
      <c r="H2" s="16"/>
      <c r="I2" s="16" t="s">
        <v>121</v>
      </c>
      <c r="J2" s="16" t="s">
        <v>122</v>
      </c>
      <c r="K2" s="16" t="s">
        <v>123</v>
      </c>
      <c r="L2" s="16" t="s">
        <v>124</v>
      </c>
      <c r="M2" s="16" t="s">
        <v>125</v>
      </c>
      <c r="N2" s="16"/>
    </row>
    <row r="3" spans="1:14" ht="29" customHeight="1" x14ac:dyDescent="0.35">
      <c r="A3" s="16" t="s">
        <v>126</v>
      </c>
      <c r="B3" s="16" t="s">
        <v>55</v>
      </c>
      <c r="C3" s="16" t="s">
        <v>55</v>
      </c>
      <c r="D3" s="16" t="s">
        <v>127</v>
      </c>
      <c r="E3" s="16" t="s">
        <v>128</v>
      </c>
      <c r="F3" s="16" t="s">
        <v>120</v>
      </c>
      <c r="G3" s="16" t="s">
        <v>120</v>
      </c>
      <c r="H3" s="16"/>
      <c r="I3" s="16" t="s">
        <v>129</v>
      </c>
      <c r="J3" s="16" t="s">
        <v>130</v>
      </c>
      <c r="K3" s="16" t="s">
        <v>131</v>
      </c>
      <c r="L3" s="16" t="s">
        <v>132</v>
      </c>
      <c r="M3" s="16" t="s">
        <v>133</v>
      </c>
      <c r="N3" s="16"/>
    </row>
    <row r="4" spans="1:14" ht="29" customHeight="1" x14ac:dyDescent="0.35">
      <c r="A4" s="16" t="s">
        <v>134</v>
      </c>
      <c r="B4" s="16" t="s">
        <v>55</v>
      </c>
      <c r="C4" s="16" t="s">
        <v>55</v>
      </c>
      <c r="D4" s="16" t="s">
        <v>135</v>
      </c>
      <c r="E4" s="16" t="s">
        <v>128</v>
      </c>
      <c r="F4" s="16" t="s">
        <v>120</v>
      </c>
      <c r="G4" s="16" t="s">
        <v>120</v>
      </c>
      <c r="H4" s="16">
        <v>12</v>
      </c>
      <c r="I4" s="16" t="s">
        <v>136</v>
      </c>
      <c r="J4" s="16" t="s">
        <v>130</v>
      </c>
      <c r="K4" s="16" t="s">
        <v>131</v>
      </c>
      <c r="L4" s="16" t="s">
        <v>132</v>
      </c>
      <c r="M4" s="16" t="s">
        <v>133</v>
      </c>
      <c r="N4" s="16" t="s">
        <v>137</v>
      </c>
    </row>
    <row r="5" spans="1:14" ht="29" customHeight="1" x14ac:dyDescent="0.35">
      <c r="A5" s="16" t="s">
        <v>90</v>
      </c>
      <c r="B5" s="16" t="s">
        <v>50</v>
      </c>
      <c r="C5" s="16" t="s">
        <v>138</v>
      </c>
      <c r="D5" s="16" t="s">
        <v>139</v>
      </c>
      <c r="E5" s="16" t="s">
        <v>119</v>
      </c>
      <c r="F5" s="16" t="s">
        <v>120</v>
      </c>
      <c r="G5" s="16" t="s">
        <v>120</v>
      </c>
      <c r="H5" s="16">
        <v>12</v>
      </c>
      <c r="I5" s="16" t="s">
        <v>140</v>
      </c>
      <c r="J5" s="16" t="s">
        <v>141</v>
      </c>
      <c r="K5" s="16" t="s">
        <v>123</v>
      </c>
      <c r="L5" s="16" t="s">
        <v>142</v>
      </c>
      <c r="M5" s="16" t="s">
        <v>143</v>
      </c>
      <c r="N5" s="16"/>
    </row>
    <row r="6" spans="1:14" x14ac:dyDescent="0.35">
      <c r="A6" s="16" t="s">
        <v>144</v>
      </c>
      <c r="B6" s="16" t="s">
        <v>50</v>
      </c>
      <c r="C6" s="16" t="s">
        <v>145</v>
      </c>
      <c r="D6" s="16" t="s">
        <v>118</v>
      </c>
      <c r="E6" s="16" t="s">
        <v>146</v>
      </c>
      <c r="F6" s="16" t="s">
        <v>120</v>
      </c>
      <c r="G6" s="16" t="s">
        <v>120</v>
      </c>
      <c r="H6" s="16"/>
      <c r="I6" s="16" t="s">
        <v>147</v>
      </c>
      <c r="J6" s="16" t="s">
        <v>148</v>
      </c>
      <c r="K6" s="16" t="s">
        <v>123</v>
      </c>
      <c r="L6" s="16" t="s">
        <v>149</v>
      </c>
      <c r="M6" s="16" t="s">
        <v>150</v>
      </c>
      <c r="N6" s="16"/>
    </row>
    <row r="7" spans="1:14" ht="43.5" customHeight="1" x14ac:dyDescent="0.35">
      <c r="A7" s="16" t="s">
        <v>88</v>
      </c>
      <c r="B7" s="16" t="s">
        <v>50</v>
      </c>
      <c r="C7" s="16" t="s">
        <v>145</v>
      </c>
      <c r="D7" s="16" t="s">
        <v>151</v>
      </c>
      <c r="E7" s="16" t="s">
        <v>152</v>
      </c>
      <c r="F7" s="16" t="s">
        <v>153</v>
      </c>
      <c r="G7" s="16" t="s">
        <v>120</v>
      </c>
      <c r="H7" s="16">
        <v>12</v>
      </c>
      <c r="I7" s="16" t="s">
        <v>154</v>
      </c>
      <c r="J7" s="16" t="s">
        <v>148</v>
      </c>
      <c r="K7" s="16" t="s">
        <v>123</v>
      </c>
      <c r="L7" s="16" t="s">
        <v>155</v>
      </c>
      <c r="M7" s="16" t="s">
        <v>156</v>
      </c>
      <c r="N7" s="16" t="s">
        <v>157</v>
      </c>
    </row>
    <row r="8" spans="1:14" ht="29" customHeight="1" x14ac:dyDescent="0.35">
      <c r="A8" s="16" t="s">
        <v>158</v>
      </c>
      <c r="B8" s="16" t="s">
        <v>50</v>
      </c>
      <c r="C8" s="16" t="s">
        <v>159</v>
      </c>
      <c r="D8" s="16" t="s">
        <v>118</v>
      </c>
      <c r="E8" s="16" t="s">
        <v>119</v>
      </c>
      <c r="F8" s="16" t="s">
        <v>120</v>
      </c>
      <c r="G8" s="16" t="s">
        <v>120</v>
      </c>
      <c r="H8" s="16"/>
      <c r="I8" s="16" t="s">
        <v>160</v>
      </c>
      <c r="J8" s="16" t="s">
        <v>161</v>
      </c>
      <c r="K8" s="16" t="s">
        <v>123</v>
      </c>
      <c r="L8" s="16" t="s">
        <v>132</v>
      </c>
      <c r="M8" s="16" t="s">
        <v>162</v>
      </c>
      <c r="N8" s="16"/>
    </row>
    <row r="9" spans="1:14" ht="29" customHeight="1" x14ac:dyDescent="0.35">
      <c r="A9" s="16" t="s">
        <v>92</v>
      </c>
      <c r="B9" s="16" t="s">
        <v>50</v>
      </c>
      <c r="C9" s="16" t="s">
        <v>159</v>
      </c>
      <c r="D9" s="16" t="s">
        <v>135</v>
      </c>
      <c r="E9" s="16" t="s">
        <v>163</v>
      </c>
      <c r="F9" s="16" t="s">
        <v>120</v>
      </c>
      <c r="G9" s="16" t="s">
        <v>164</v>
      </c>
      <c r="H9" s="16">
        <v>12</v>
      </c>
      <c r="I9" s="16" t="s">
        <v>140</v>
      </c>
      <c r="J9" s="16" t="s">
        <v>161</v>
      </c>
      <c r="K9" s="16" t="s">
        <v>123</v>
      </c>
      <c r="L9" s="16" t="s">
        <v>165</v>
      </c>
      <c r="M9" s="16" t="s">
        <v>166</v>
      </c>
      <c r="N9" s="16"/>
    </row>
    <row r="10" spans="1:14" x14ac:dyDescent="0.35">
      <c r="A10" s="16" t="s">
        <v>167</v>
      </c>
      <c r="B10" s="16" t="s">
        <v>50</v>
      </c>
      <c r="C10" s="16" t="s">
        <v>168</v>
      </c>
      <c r="D10" s="16" t="s">
        <v>169</v>
      </c>
      <c r="E10" s="16" t="s">
        <v>170</v>
      </c>
      <c r="F10" s="16" t="s">
        <v>120</v>
      </c>
      <c r="G10" s="16" t="s">
        <v>120</v>
      </c>
      <c r="H10" s="16">
        <v>1</v>
      </c>
      <c r="I10" s="16" t="s">
        <v>171</v>
      </c>
      <c r="J10" s="16" t="s">
        <v>172</v>
      </c>
      <c r="K10" s="16" t="s">
        <v>123</v>
      </c>
      <c r="L10" s="16" t="s">
        <v>149</v>
      </c>
      <c r="M10" s="16" t="s">
        <v>173</v>
      </c>
      <c r="N10" s="16"/>
    </row>
    <row r="11" spans="1:14" x14ac:dyDescent="0.35">
      <c r="A11" s="16" t="s">
        <v>174</v>
      </c>
      <c r="B11" s="16" t="s">
        <v>50</v>
      </c>
      <c r="C11" s="16" t="s">
        <v>168</v>
      </c>
      <c r="D11" s="16" t="s">
        <v>175</v>
      </c>
      <c r="E11" s="16" t="s">
        <v>176</v>
      </c>
      <c r="F11" s="16" t="s">
        <v>120</v>
      </c>
      <c r="G11" s="16" t="s">
        <v>120</v>
      </c>
      <c r="H11" s="16">
        <v>6</v>
      </c>
      <c r="I11" s="16" t="s">
        <v>177</v>
      </c>
      <c r="J11" s="16" t="s">
        <v>122</v>
      </c>
      <c r="K11" s="16" t="s">
        <v>123</v>
      </c>
      <c r="L11" s="16" t="s">
        <v>149</v>
      </c>
      <c r="M11" s="16" t="s">
        <v>173</v>
      </c>
      <c r="N11" s="16"/>
    </row>
    <row r="12" spans="1:14" ht="29" customHeight="1" x14ac:dyDescent="0.35">
      <c r="A12" s="16" t="s">
        <v>94</v>
      </c>
      <c r="B12" s="16" t="s">
        <v>50</v>
      </c>
      <c r="C12" s="16" t="s">
        <v>168</v>
      </c>
      <c r="D12" s="16" t="s">
        <v>178</v>
      </c>
      <c r="E12" s="16" t="s">
        <v>119</v>
      </c>
      <c r="F12" s="16" t="s">
        <v>120</v>
      </c>
      <c r="G12" s="16" t="s">
        <v>120</v>
      </c>
      <c r="H12" s="16">
        <v>12</v>
      </c>
      <c r="I12" s="16" t="s">
        <v>140</v>
      </c>
      <c r="J12" s="16" t="s">
        <v>161</v>
      </c>
      <c r="K12" s="16" t="s">
        <v>123</v>
      </c>
      <c r="L12" s="16" t="s">
        <v>132</v>
      </c>
      <c r="M12" s="16" t="s">
        <v>173</v>
      </c>
      <c r="N12" s="16"/>
    </row>
    <row r="13" spans="1:14" ht="29" customHeight="1" x14ac:dyDescent="0.35">
      <c r="A13" s="16" t="s">
        <v>179</v>
      </c>
      <c r="B13" s="16" t="s">
        <v>56</v>
      </c>
      <c r="C13" s="16" t="s">
        <v>180</v>
      </c>
      <c r="D13" s="16" t="s">
        <v>118</v>
      </c>
      <c r="E13" s="16" t="s">
        <v>119</v>
      </c>
      <c r="F13" s="16" t="s">
        <v>120</v>
      </c>
      <c r="G13" s="16" t="s">
        <v>120</v>
      </c>
      <c r="H13" s="16"/>
      <c r="I13" s="16" t="s">
        <v>181</v>
      </c>
      <c r="J13" s="16" t="s">
        <v>182</v>
      </c>
      <c r="K13" s="16" t="s">
        <v>123</v>
      </c>
      <c r="L13" s="16" t="s">
        <v>124</v>
      </c>
      <c r="M13" s="16" t="s">
        <v>183</v>
      </c>
      <c r="N13" s="16"/>
    </row>
    <row r="14" spans="1:14" ht="29" customHeight="1" x14ac:dyDescent="0.35">
      <c r="A14" s="16" t="s">
        <v>184</v>
      </c>
      <c r="B14" s="16" t="s">
        <v>56</v>
      </c>
      <c r="C14" s="16" t="s">
        <v>180</v>
      </c>
      <c r="D14" s="16" t="s">
        <v>185</v>
      </c>
      <c r="E14" s="16" t="s">
        <v>128</v>
      </c>
      <c r="F14" s="16" t="s">
        <v>120</v>
      </c>
      <c r="G14" s="16" t="s">
        <v>120</v>
      </c>
      <c r="H14" s="16"/>
      <c r="I14" s="16" t="s">
        <v>186</v>
      </c>
      <c r="J14" s="16" t="s">
        <v>187</v>
      </c>
      <c r="K14" s="16" t="s">
        <v>188</v>
      </c>
      <c r="L14" s="16" t="s">
        <v>132</v>
      </c>
      <c r="M14" s="16" t="s">
        <v>189</v>
      </c>
      <c r="N14" s="16" t="s">
        <v>190</v>
      </c>
    </row>
    <row r="15" spans="1:14" ht="43.5" customHeight="1" x14ac:dyDescent="0.35">
      <c r="A15" s="16" t="s">
        <v>191</v>
      </c>
      <c r="B15" s="16" t="s">
        <v>56</v>
      </c>
      <c r="C15" s="16" t="s">
        <v>180</v>
      </c>
      <c r="D15" s="16" t="s">
        <v>135</v>
      </c>
      <c r="E15" s="16" t="s">
        <v>128</v>
      </c>
      <c r="F15" s="16" t="s">
        <v>120</v>
      </c>
      <c r="G15" s="16" t="s">
        <v>120</v>
      </c>
      <c r="H15" s="16">
        <v>6</v>
      </c>
      <c r="I15" s="16" t="s">
        <v>192</v>
      </c>
      <c r="J15" s="16" t="s">
        <v>187</v>
      </c>
      <c r="K15" s="16" t="s">
        <v>188</v>
      </c>
      <c r="L15" s="16" t="s">
        <v>132</v>
      </c>
      <c r="M15" s="16" t="s">
        <v>193</v>
      </c>
      <c r="N15" s="16" t="s">
        <v>194</v>
      </c>
    </row>
    <row r="16" spans="1:14" ht="29" customHeight="1" x14ac:dyDescent="0.35">
      <c r="A16" s="16" t="s">
        <v>95</v>
      </c>
      <c r="B16" s="16" t="s">
        <v>57</v>
      </c>
      <c r="C16" s="16" t="s">
        <v>195</v>
      </c>
      <c r="D16" s="16" t="s">
        <v>118</v>
      </c>
      <c r="E16" s="16" t="s">
        <v>196</v>
      </c>
      <c r="F16" s="16" t="s">
        <v>120</v>
      </c>
      <c r="G16" s="16" t="s">
        <v>120</v>
      </c>
      <c r="H16" s="16">
        <v>1</v>
      </c>
      <c r="I16" s="16" t="s">
        <v>197</v>
      </c>
      <c r="J16" s="16" t="s">
        <v>198</v>
      </c>
      <c r="K16" s="16" t="s">
        <v>123</v>
      </c>
      <c r="L16" s="16" t="s">
        <v>199</v>
      </c>
      <c r="M16" s="16" t="s">
        <v>200</v>
      </c>
      <c r="N16" s="16"/>
    </row>
    <row r="17" spans="1:14" ht="29" customHeight="1" x14ac:dyDescent="0.35">
      <c r="A17" s="16" t="s">
        <v>97</v>
      </c>
      <c r="B17" s="16" t="s">
        <v>57</v>
      </c>
      <c r="C17" s="16" t="s">
        <v>195</v>
      </c>
      <c r="D17" s="16" t="s">
        <v>201</v>
      </c>
      <c r="E17" s="16" t="s">
        <v>128</v>
      </c>
      <c r="F17" s="16" t="s">
        <v>120</v>
      </c>
      <c r="G17" s="16" t="s">
        <v>120</v>
      </c>
      <c r="H17" s="16">
        <v>12</v>
      </c>
      <c r="I17" s="16" t="s">
        <v>140</v>
      </c>
      <c r="J17" s="16" t="s">
        <v>187</v>
      </c>
      <c r="K17" s="16" t="s">
        <v>188</v>
      </c>
      <c r="L17" s="16" t="s">
        <v>132</v>
      </c>
      <c r="M17" s="16" t="s">
        <v>202</v>
      </c>
      <c r="N17" s="16"/>
    </row>
    <row r="18" spans="1:14" ht="29" customHeight="1" x14ac:dyDescent="0.35">
      <c r="A18" s="16" t="s">
        <v>203</v>
      </c>
      <c r="B18" s="16" t="s">
        <v>57</v>
      </c>
      <c r="C18" s="16" t="s">
        <v>195</v>
      </c>
      <c r="D18" s="16" t="s">
        <v>204</v>
      </c>
      <c r="E18" s="16" t="s">
        <v>128</v>
      </c>
      <c r="F18" s="16"/>
      <c r="G18" s="16" t="s">
        <v>120</v>
      </c>
      <c r="H18" s="16">
        <v>60</v>
      </c>
      <c r="I18" s="16" t="s">
        <v>205</v>
      </c>
      <c r="J18" s="16" t="s">
        <v>206</v>
      </c>
      <c r="K18" s="16" t="s">
        <v>131</v>
      </c>
      <c r="L18" s="16" t="s">
        <v>132</v>
      </c>
      <c r="M18" s="16" t="s">
        <v>207</v>
      </c>
      <c r="N18" s="16" t="s">
        <v>208</v>
      </c>
    </row>
    <row r="19" spans="1:14" ht="29" customHeight="1" x14ac:dyDescent="0.35">
      <c r="A19" s="16" t="s">
        <v>209</v>
      </c>
      <c r="B19" s="16" t="s">
        <v>57</v>
      </c>
      <c r="C19" s="16" t="s">
        <v>210</v>
      </c>
      <c r="D19" s="16" t="s">
        <v>211</v>
      </c>
      <c r="E19" s="16" t="s">
        <v>212</v>
      </c>
      <c r="F19" s="16" t="s">
        <v>120</v>
      </c>
      <c r="G19" s="16" t="s">
        <v>120</v>
      </c>
      <c r="H19" s="16">
        <v>12</v>
      </c>
      <c r="I19" s="16" t="s">
        <v>213</v>
      </c>
      <c r="J19" s="16" t="s">
        <v>214</v>
      </c>
      <c r="K19" s="16" t="s">
        <v>123</v>
      </c>
      <c r="L19" s="16" t="s">
        <v>124</v>
      </c>
      <c r="M19" s="16" t="s">
        <v>125</v>
      </c>
      <c r="N19" s="16"/>
    </row>
    <row r="20" spans="1:14" ht="29" customHeight="1" x14ac:dyDescent="0.35">
      <c r="A20" s="16" t="s">
        <v>98</v>
      </c>
      <c r="B20" s="16" t="s">
        <v>57</v>
      </c>
      <c r="C20" s="16" t="s">
        <v>210</v>
      </c>
      <c r="D20" s="16" t="s">
        <v>135</v>
      </c>
      <c r="E20" s="16" t="s">
        <v>215</v>
      </c>
      <c r="F20" s="16" t="s">
        <v>120</v>
      </c>
      <c r="G20" s="16" t="s">
        <v>120</v>
      </c>
      <c r="H20" s="16">
        <v>6</v>
      </c>
      <c r="I20" s="16" t="s">
        <v>177</v>
      </c>
      <c r="J20" s="16" t="s">
        <v>122</v>
      </c>
      <c r="K20" s="16" t="s">
        <v>123</v>
      </c>
      <c r="L20" s="16" t="s">
        <v>216</v>
      </c>
      <c r="M20" s="16" t="s">
        <v>217</v>
      </c>
      <c r="N20" s="16"/>
    </row>
    <row r="21" spans="1:14" ht="29" customHeight="1" x14ac:dyDescent="0.35">
      <c r="A21" s="16" t="s">
        <v>218</v>
      </c>
      <c r="B21" s="16" t="s">
        <v>57</v>
      </c>
      <c r="C21" s="16" t="s">
        <v>210</v>
      </c>
      <c r="D21" s="16" t="s">
        <v>219</v>
      </c>
      <c r="E21" s="16" t="s">
        <v>215</v>
      </c>
      <c r="F21" s="16" t="s">
        <v>120</v>
      </c>
      <c r="G21" s="16" t="s">
        <v>120</v>
      </c>
      <c r="H21" s="16"/>
      <c r="I21" s="16" t="s">
        <v>220</v>
      </c>
      <c r="J21" s="16" t="s">
        <v>122</v>
      </c>
      <c r="K21" s="16" t="s">
        <v>123</v>
      </c>
      <c r="L21" s="16" t="s">
        <v>132</v>
      </c>
      <c r="M21" s="16" t="s">
        <v>217</v>
      </c>
      <c r="N21" s="16"/>
    </row>
    <row r="22" spans="1:14" ht="29" customHeight="1" x14ac:dyDescent="0.35">
      <c r="A22" s="16" t="s">
        <v>221</v>
      </c>
      <c r="B22" s="16" t="s">
        <v>63</v>
      </c>
      <c r="C22" s="16" t="s">
        <v>222</v>
      </c>
      <c r="D22" s="16" t="s">
        <v>118</v>
      </c>
      <c r="E22" s="16" t="s">
        <v>223</v>
      </c>
      <c r="F22" s="16" t="s">
        <v>224</v>
      </c>
      <c r="G22" s="16" t="s">
        <v>224</v>
      </c>
      <c r="H22" s="16">
        <v>1</v>
      </c>
      <c r="I22" s="16" t="s">
        <v>225</v>
      </c>
      <c r="J22" s="16" t="s">
        <v>226</v>
      </c>
      <c r="K22" s="16" t="s">
        <v>123</v>
      </c>
      <c r="L22" s="16" t="s">
        <v>227</v>
      </c>
      <c r="M22" s="16" t="s">
        <v>228</v>
      </c>
      <c r="N22" s="16"/>
    </row>
    <row r="23" spans="1:14" x14ac:dyDescent="0.35">
      <c r="A23" s="16" t="s">
        <v>99</v>
      </c>
      <c r="B23" s="16" t="s">
        <v>63</v>
      </c>
      <c r="C23" s="16" t="s">
        <v>222</v>
      </c>
      <c r="D23" s="16" t="s">
        <v>135</v>
      </c>
      <c r="E23" s="16" t="s">
        <v>229</v>
      </c>
      <c r="F23" s="16" t="s">
        <v>224</v>
      </c>
      <c r="G23" s="16" t="s">
        <v>224</v>
      </c>
      <c r="H23" s="16">
        <v>12</v>
      </c>
      <c r="I23" s="16" t="s">
        <v>140</v>
      </c>
      <c r="J23" s="16" t="s">
        <v>122</v>
      </c>
      <c r="K23" s="16" t="s">
        <v>123</v>
      </c>
      <c r="L23" s="16" t="s">
        <v>132</v>
      </c>
      <c r="M23" s="16" t="s">
        <v>228</v>
      </c>
      <c r="N23" s="16"/>
    </row>
    <row r="24" spans="1:14" x14ac:dyDescent="0.35">
      <c r="A24" s="16" t="s">
        <v>230</v>
      </c>
      <c r="B24" s="16" t="s">
        <v>61</v>
      </c>
      <c r="C24" s="16" t="s">
        <v>231</v>
      </c>
      <c r="D24" s="16" t="s">
        <v>118</v>
      </c>
      <c r="E24" s="16" t="s">
        <v>232</v>
      </c>
      <c r="F24" s="16" t="s">
        <v>120</v>
      </c>
      <c r="G24" s="16" t="s">
        <v>120</v>
      </c>
      <c r="H24" s="16"/>
      <c r="I24" s="16" t="s">
        <v>233</v>
      </c>
      <c r="J24" s="16" t="s">
        <v>234</v>
      </c>
      <c r="K24" s="16" t="s">
        <v>123</v>
      </c>
      <c r="L24" s="16" t="s">
        <v>235</v>
      </c>
      <c r="M24" s="16" t="s">
        <v>183</v>
      </c>
      <c r="N24" s="16"/>
    </row>
    <row r="25" spans="1:14" x14ac:dyDescent="0.35">
      <c r="A25" s="16" t="s">
        <v>101</v>
      </c>
      <c r="B25" s="16" t="s">
        <v>61</v>
      </c>
      <c r="C25" s="16" t="s">
        <v>231</v>
      </c>
      <c r="D25" s="16" t="s">
        <v>135</v>
      </c>
      <c r="E25" s="16" t="s">
        <v>236</v>
      </c>
      <c r="F25" s="16" t="s">
        <v>120</v>
      </c>
      <c r="G25" s="16" t="s">
        <v>120</v>
      </c>
      <c r="H25" s="16">
        <v>12</v>
      </c>
      <c r="I25" s="16" t="s">
        <v>140</v>
      </c>
      <c r="J25" s="16" t="s">
        <v>122</v>
      </c>
      <c r="K25" s="16" t="s">
        <v>123</v>
      </c>
      <c r="L25" s="16" t="s">
        <v>149</v>
      </c>
      <c r="M25" s="16" t="s">
        <v>237</v>
      </c>
      <c r="N25" s="16"/>
    </row>
    <row r="26" spans="1:14" ht="29" customHeight="1" x14ac:dyDescent="0.35">
      <c r="A26" s="16" t="s">
        <v>238</v>
      </c>
      <c r="B26" s="16" t="s">
        <v>58</v>
      </c>
      <c r="C26" s="16" t="s">
        <v>239</v>
      </c>
      <c r="D26" s="16" t="s">
        <v>118</v>
      </c>
      <c r="E26" s="16" t="s">
        <v>119</v>
      </c>
      <c r="F26" s="16" t="s">
        <v>120</v>
      </c>
      <c r="G26" s="16" t="s">
        <v>120</v>
      </c>
      <c r="H26" s="16"/>
      <c r="I26" s="16" t="s">
        <v>160</v>
      </c>
      <c r="J26" s="16" t="s">
        <v>240</v>
      </c>
      <c r="K26" s="16" t="s">
        <v>123</v>
      </c>
      <c r="L26" s="16" t="s">
        <v>124</v>
      </c>
      <c r="M26" s="16" t="s">
        <v>241</v>
      </c>
      <c r="N26" s="16"/>
    </row>
    <row r="27" spans="1:14" ht="29" customHeight="1" x14ac:dyDescent="0.35">
      <c r="A27" s="16" t="s">
        <v>103</v>
      </c>
      <c r="B27" s="16" t="s">
        <v>58</v>
      </c>
      <c r="C27" s="16" t="s">
        <v>239</v>
      </c>
      <c r="D27" s="16" t="s">
        <v>242</v>
      </c>
      <c r="E27" s="16" t="s">
        <v>128</v>
      </c>
      <c r="F27" s="16" t="s">
        <v>120</v>
      </c>
      <c r="G27" s="16" t="s">
        <v>120</v>
      </c>
      <c r="H27" s="16">
        <v>48</v>
      </c>
      <c r="I27" s="16" t="s">
        <v>243</v>
      </c>
      <c r="J27" s="16" t="s">
        <v>122</v>
      </c>
      <c r="K27" s="16" t="s">
        <v>188</v>
      </c>
      <c r="L27" s="16" t="s">
        <v>244</v>
      </c>
      <c r="M27" s="16" t="s">
        <v>241</v>
      </c>
      <c r="N27" s="16" t="s">
        <v>245</v>
      </c>
    </row>
    <row r="28" spans="1:14" ht="29" customHeight="1" x14ac:dyDescent="0.35">
      <c r="A28" s="16" t="s">
        <v>246</v>
      </c>
      <c r="B28" s="16" t="s">
        <v>58</v>
      </c>
      <c r="C28" s="16" t="s">
        <v>239</v>
      </c>
      <c r="D28" s="16" t="s">
        <v>247</v>
      </c>
      <c r="E28" s="16" t="s">
        <v>128</v>
      </c>
      <c r="F28" s="16" t="s">
        <v>120</v>
      </c>
      <c r="G28" s="16" t="s">
        <v>120</v>
      </c>
      <c r="H28" s="16">
        <v>120</v>
      </c>
      <c r="I28" s="16" t="s">
        <v>248</v>
      </c>
      <c r="J28" s="16" t="s">
        <v>249</v>
      </c>
      <c r="K28" s="16" t="s">
        <v>131</v>
      </c>
      <c r="L28" s="16" t="s">
        <v>250</v>
      </c>
      <c r="M28" s="16" t="s">
        <v>241</v>
      </c>
      <c r="N28" s="16"/>
    </row>
    <row r="29" spans="1:14" x14ac:dyDescent="0.35">
      <c r="A29" s="16" t="s">
        <v>251</v>
      </c>
      <c r="B29" s="16" t="s">
        <v>59</v>
      </c>
      <c r="C29" s="16" t="s">
        <v>252</v>
      </c>
      <c r="D29" s="16" t="s">
        <v>118</v>
      </c>
      <c r="E29" s="16" t="s">
        <v>119</v>
      </c>
      <c r="F29" s="16" t="s">
        <v>120</v>
      </c>
      <c r="G29" s="16" t="s">
        <v>120</v>
      </c>
      <c r="H29" s="16">
        <v>12</v>
      </c>
      <c r="I29" s="16" t="s">
        <v>140</v>
      </c>
      <c r="J29" s="16" t="s">
        <v>253</v>
      </c>
      <c r="K29" s="16" t="s">
        <v>123</v>
      </c>
      <c r="L29" s="16" t="s">
        <v>250</v>
      </c>
      <c r="M29" s="16" t="s">
        <v>254</v>
      </c>
      <c r="N29" s="16"/>
    </row>
    <row r="30" spans="1:14" x14ac:dyDescent="0.35">
      <c r="A30" s="16" t="s">
        <v>255</v>
      </c>
      <c r="B30" s="16" t="s">
        <v>59</v>
      </c>
      <c r="C30" s="16" t="s">
        <v>252</v>
      </c>
      <c r="D30" s="16" t="s">
        <v>256</v>
      </c>
      <c r="E30" s="16" t="s">
        <v>128</v>
      </c>
      <c r="F30" s="16" t="s">
        <v>120</v>
      </c>
      <c r="G30" s="16" t="s">
        <v>120</v>
      </c>
      <c r="H30" s="16">
        <v>24</v>
      </c>
      <c r="I30" s="16" t="s">
        <v>257</v>
      </c>
      <c r="J30" s="16" t="s">
        <v>258</v>
      </c>
      <c r="K30" s="16" t="s">
        <v>123</v>
      </c>
      <c r="L30" s="16" t="s">
        <v>132</v>
      </c>
      <c r="M30" s="16" t="s">
        <v>259</v>
      </c>
      <c r="N30" s="16" t="s">
        <v>260</v>
      </c>
    </row>
    <row r="31" spans="1:14" x14ac:dyDescent="0.35">
      <c r="A31" s="16" t="s">
        <v>261</v>
      </c>
      <c r="B31" s="16" t="s">
        <v>60</v>
      </c>
      <c r="C31" s="16" t="s">
        <v>60</v>
      </c>
      <c r="D31" s="16" t="s">
        <v>118</v>
      </c>
      <c r="E31" s="16" t="s">
        <v>119</v>
      </c>
      <c r="F31" s="16" t="s">
        <v>120</v>
      </c>
      <c r="G31" s="16" t="s">
        <v>120</v>
      </c>
      <c r="H31" s="16"/>
      <c r="I31" s="16" t="s">
        <v>181</v>
      </c>
      <c r="J31" s="16" t="s">
        <v>122</v>
      </c>
      <c r="K31" s="16" t="s">
        <v>123</v>
      </c>
      <c r="L31" s="16" t="s">
        <v>124</v>
      </c>
      <c r="M31" s="16" t="s">
        <v>262</v>
      </c>
      <c r="N31" s="16"/>
    </row>
    <row r="32" spans="1:14" x14ac:dyDescent="0.35">
      <c r="A32" s="16" t="s">
        <v>263</v>
      </c>
      <c r="B32" s="16" t="s">
        <v>60</v>
      </c>
      <c r="C32" s="16" t="s">
        <v>60</v>
      </c>
      <c r="D32" s="16" t="s">
        <v>135</v>
      </c>
      <c r="E32" s="16" t="s">
        <v>128</v>
      </c>
      <c r="F32" s="16" t="s">
        <v>120</v>
      </c>
      <c r="G32" s="16" t="s">
        <v>120</v>
      </c>
      <c r="H32" s="16">
        <v>12</v>
      </c>
      <c r="I32" s="16" t="s">
        <v>140</v>
      </c>
      <c r="J32" s="16" t="s">
        <v>122</v>
      </c>
      <c r="K32" s="16" t="s">
        <v>123</v>
      </c>
      <c r="L32" s="16" t="s">
        <v>132</v>
      </c>
      <c r="M32" s="16" t="s">
        <v>262</v>
      </c>
      <c r="N32" s="16"/>
    </row>
    <row r="33" spans="1:14" ht="29" customHeight="1" x14ac:dyDescent="0.35">
      <c r="A33" s="16" t="s">
        <v>105</v>
      </c>
      <c r="B33" s="16" t="s">
        <v>61</v>
      </c>
      <c r="C33" s="16" t="s">
        <v>264</v>
      </c>
      <c r="D33" s="16" t="s">
        <v>135</v>
      </c>
      <c r="E33" s="16" t="s">
        <v>236</v>
      </c>
      <c r="F33" s="16" t="s">
        <v>120</v>
      </c>
      <c r="G33" s="16" t="s">
        <v>120</v>
      </c>
      <c r="H33" s="16">
        <v>12</v>
      </c>
      <c r="I33" s="16" t="s">
        <v>265</v>
      </c>
      <c r="J33" s="16" t="s">
        <v>266</v>
      </c>
      <c r="K33" s="16" t="s">
        <v>123</v>
      </c>
      <c r="L33" s="16" t="s">
        <v>267</v>
      </c>
      <c r="M33" s="16" t="s">
        <v>268</v>
      </c>
      <c r="N33" s="16"/>
    </row>
    <row r="34" spans="1:14" ht="29" customHeight="1" x14ac:dyDescent="0.35">
      <c r="A34" s="16" t="s">
        <v>269</v>
      </c>
      <c r="B34" s="16" t="s">
        <v>61</v>
      </c>
      <c r="C34" s="16" t="s">
        <v>264</v>
      </c>
      <c r="D34" s="16" t="s">
        <v>270</v>
      </c>
      <c r="E34" s="16" t="s">
        <v>271</v>
      </c>
      <c r="F34" s="16" t="s">
        <v>120</v>
      </c>
      <c r="G34" s="16" t="s">
        <v>120</v>
      </c>
      <c r="H34" s="16"/>
      <c r="I34" s="16" t="s">
        <v>272</v>
      </c>
      <c r="J34" s="16" t="s">
        <v>234</v>
      </c>
      <c r="K34" s="16" t="s">
        <v>123</v>
      </c>
      <c r="L34" s="16" t="s">
        <v>235</v>
      </c>
      <c r="M34" s="16" t="s">
        <v>273</v>
      </c>
      <c r="N34" s="16"/>
    </row>
    <row r="35" spans="1:14" ht="29" customHeight="1" x14ac:dyDescent="0.35">
      <c r="A35" s="16" t="s">
        <v>274</v>
      </c>
      <c r="B35" s="16" t="s">
        <v>64</v>
      </c>
      <c r="C35" s="16" t="s">
        <v>275</v>
      </c>
      <c r="D35" s="16" t="s">
        <v>135</v>
      </c>
      <c r="E35" s="16" t="s">
        <v>128</v>
      </c>
      <c r="F35" s="16" t="s">
        <v>120</v>
      </c>
      <c r="G35" s="16" t="s">
        <v>120</v>
      </c>
      <c r="H35" s="16">
        <v>3</v>
      </c>
      <c r="I35" s="16" t="s">
        <v>276</v>
      </c>
      <c r="J35" s="16" t="s">
        <v>122</v>
      </c>
      <c r="K35" s="16" t="s">
        <v>123</v>
      </c>
      <c r="L35" s="16" t="s">
        <v>132</v>
      </c>
      <c r="M35" s="16" t="s">
        <v>277</v>
      </c>
      <c r="N35" s="16"/>
    </row>
    <row r="36" spans="1:14" ht="29" customHeight="1" x14ac:dyDescent="0.35">
      <c r="A36" s="16" t="s">
        <v>278</v>
      </c>
      <c r="B36" s="16" t="s">
        <v>64</v>
      </c>
      <c r="C36" s="16" t="s">
        <v>275</v>
      </c>
      <c r="D36" s="16" t="s">
        <v>118</v>
      </c>
      <c r="E36" s="16" t="s">
        <v>212</v>
      </c>
      <c r="F36" s="16" t="s">
        <v>120</v>
      </c>
      <c r="G36" s="16" t="s">
        <v>120</v>
      </c>
      <c r="H36" s="16"/>
      <c r="I36" s="16" t="s">
        <v>279</v>
      </c>
      <c r="J36" s="16" t="s">
        <v>280</v>
      </c>
      <c r="K36" s="16" t="s">
        <v>123</v>
      </c>
      <c r="L36" s="16" t="s">
        <v>281</v>
      </c>
      <c r="M36" s="16" t="s">
        <v>183</v>
      </c>
      <c r="N36" s="16"/>
    </row>
    <row r="37" spans="1:14" ht="29" customHeight="1" x14ac:dyDescent="0.35">
      <c r="A37" s="16" t="s">
        <v>106</v>
      </c>
      <c r="B37" s="16" t="s">
        <v>62</v>
      </c>
      <c r="C37" s="16" t="s">
        <v>282</v>
      </c>
      <c r="D37" s="16" t="s">
        <v>283</v>
      </c>
      <c r="E37" s="16" t="s">
        <v>284</v>
      </c>
      <c r="F37" s="16" t="s">
        <v>285</v>
      </c>
      <c r="G37" s="16" t="s">
        <v>285</v>
      </c>
      <c r="H37" s="16"/>
      <c r="I37" s="16" t="s">
        <v>286</v>
      </c>
      <c r="J37" s="16" t="s">
        <v>287</v>
      </c>
      <c r="K37" s="16" t="s">
        <v>123</v>
      </c>
      <c r="L37" s="16" t="s">
        <v>267</v>
      </c>
      <c r="M37" s="16" t="s">
        <v>125</v>
      </c>
      <c r="N37" s="16"/>
    </row>
    <row r="38" spans="1:14" ht="29" customHeight="1" x14ac:dyDescent="0.35">
      <c r="A38" s="16" t="s">
        <v>107</v>
      </c>
      <c r="B38" s="16" t="s">
        <v>62</v>
      </c>
      <c r="C38" s="16" t="s">
        <v>288</v>
      </c>
      <c r="D38" s="16" t="s">
        <v>289</v>
      </c>
      <c r="E38" s="16" t="s">
        <v>118</v>
      </c>
      <c r="F38" s="16" t="s">
        <v>120</v>
      </c>
      <c r="G38" s="16" t="s">
        <v>120</v>
      </c>
      <c r="H38" s="16">
        <v>1</v>
      </c>
      <c r="I38" s="16" t="s">
        <v>290</v>
      </c>
      <c r="J38" s="16" t="s">
        <v>291</v>
      </c>
      <c r="K38" s="16" t="s">
        <v>123</v>
      </c>
      <c r="L38" s="16" t="s">
        <v>292</v>
      </c>
      <c r="M38" s="16" t="s">
        <v>125</v>
      </c>
      <c r="N38" s="16" t="s">
        <v>293</v>
      </c>
    </row>
  </sheetData>
  <sheetProtection algorithmName="SHA-512" hashValue="/6X6kvLy/oqQvEfcePDfkvOLtOSJ17YT6YTEjTrr8kJqZ3G58lhVwajD8pIJt3XJdgIwh5S/iw+NF0d8y1tsVw==" saltValue="YWJgtpVj1lFnvZVBo+DwTw==" spinCount="100000" sheet="1" formatCells="0" formatColumns="0" formatRows="0" insertRows="0" insertHyperlinks="0" deleteRows="0" sort="0" autoFilter="0" pivotTables="0"/>
  <autoFilter ref="A1:N38" xr:uid="{00000000-0009-0000-0000-000003000000}"/>
  <pageMargins left="0.70866141732283472" right="0.70866141732283472" top="0.94488188976377963" bottom="0.74803149606299213" header="0.31496062992125978" footer="0.31496062992125978"/>
  <pageSetup paperSize="9" scale="39" fitToHeight="0" orientation="landscape" r:id="rId1"/>
  <headerFooter>
    <oddHeader>&amp;C&amp;"-,Gras"&amp;36 &amp;E&amp;K03-023CATALOGUE DES VERIFICATIONS &amp; CONTROLES
Au 28 décembre 2025</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4"/>
  <sheetViews>
    <sheetView showGridLines="0" zoomScale="70" zoomScaleNormal="70" workbookViewId="0"/>
  </sheetViews>
  <sheetFormatPr baseColWidth="10" defaultColWidth="8.7265625" defaultRowHeight="14.5" x14ac:dyDescent="0.35"/>
  <cols>
    <col min="1" max="1" width="120" style="11" customWidth="1"/>
    <col min="2" max="2" width="8.7265625" style="11" customWidth="1"/>
    <col min="3" max="16384" width="8.7265625" style="11"/>
  </cols>
  <sheetData>
    <row r="1" spans="1:1" ht="26" customHeight="1" x14ac:dyDescent="0.35">
      <c r="A1" s="10" t="s">
        <v>294</v>
      </c>
    </row>
    <row r="3" spans="1:1" ht="247.5" customHeight="1" x14ac:dyDescent="0.35">
      <c r="A3" s="12" t="s">
        <v>295</v>
      </c>
    </row>
    <row r="4" spans="1:1" ht="229.5" customHeight="1" x14ac:dyDescent="0.35">
      <c r="A4" s="12" t="s">
        <v>296</v>
      </c>
    </row>
    <row r="5" spans="1:1" ht="258.75" customHeight="1" x14ac:dyDescent="0.35">
      <c r="A5" s="12" t="s">
        <v>297</v>
      </c>
    </row>
    <row r="6" spans="1:1" ht="158.25" customHeight="1" x14ac:dyDescent="0.35">
      <c r="A6" s="12" t="s">
        <v>298</v>
      </c>
    </row>
    <row r="7" spans="1:1" ht="141" customHeight="1" x14ac:dyDescent="0.35">
      <c r="A7" s="12" t="s">
        <v>299</v>
      </c>
    </row>
    <row r="8" spans="1:1" ht="108.75" customHeight="1" x14ac:dyDescent="0.35">
      <c r="A8" s="13" t="s">
        <v>300</v>
      </c>
    </row>
    <row r="9" spans="1:1" ht="143.25" customHeight="1" x14ac:dyDescent="0.35">
      <c r="A9" s="13" t="s">
        <v>301</v>
      </c>
    </row>
    <row r="10" spans="1:1" ht="59" customHeight="1" x14ac:dyDescent="0.35">
      <c r="A10" s="13" t="s">
        <v>302</v>
      </c>
    </row>
    <row r="11" spans="1:1" ht="15.5" customHeight="1" x14ac:dyDescent="0.35">
      <c r="A11" s="14"/>
    </row>
    <row r="12" spans="1:1" ht="15.5" customHeight="1" x14ac:dyDescent="0.35">
      <c r="A12" s="15" t="s">
        <v>303</v>
      </c>
    </row>
    <row r="13" spans="1:1" ht="15.5" customHeight="1" x14ac:dyDescent="0.35">
      <c r="A13" s="15" t="s">
        <v>304</v>
      </c>
    </row>
    <row r="14" spans="1:1" ht="15.5" customHeight="1" x14ac:dyDescent="0.35">
      <c r="A14" s="15" t="s">
        <v>305</v>
      </c>
    </row>
  </sheetData>
  <sheetProtection algorithmName="SHA-512" hashValue="oHd/FiqsHd0V7I3lBbavcNFWOXQweJY1jKQeuBvutTFwkJFvwqW3xkKLNblXGKD8ny9UzGUZMcaRcTcdGifNfQ==" saltValue="XrvFxQ0clpmTrKQd3dW24A==" spinCount="100000" sheet="1" objects="1" scenarios="1" selectLockedCells="1"/>
  <pageMargins left="0.70866141732283472" right="0.70866141732283472" top="0.74803149606299213" bottom="0.15748031496062989" header="0.31496062992125978" footer="0.31496062992125978"/>
  <pageSetup paperSize="9" scale="98" orientation="portrait" r:id="rId1"/>
  <rowBreaks count="1" manualBreakCount="1">
    <brk id="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Couverture</vt:lpstr>
      <vt:lpstr>Tableau de bord</vt:lpstr>
      <vt:lpstr>Suivi</vt:lpstr>
      <vt:lpstr>Catalogue</vt:lpstr>
      <vt:lpstr>Aide</vt:lpstr>
      <vt:lpstr>Suivi!Impression_des_titres</vt:lpstr>
      <vt:lpstr>Liste_verifications_controles</vt:lpstr>
      <vt:lpstr>Aide!Zone_d_impression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Famille BOUGEARD</cp:lastModifiedBy>
  <cp:lastPrinted>2025-12-29T08:55:27Z</cp:lastPrinted>
  <dcterms:created xsi:type="dcterms:W3CDTF">2025-12-28T17:54:11Z</dcterms:created>
  <dcterms:modified xsi:type="dcterms:W3CDTF">2025-12-29T08:55:51Z</dcterms:modified>
</cp:coreProperties>
</file>